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 codeName="ThisWorkbook" defaultThemeVersion="124226"/>
  <xr:revisionPtr revIDLastSave="0" documentId="13_ncr:1_{049F47BF-F06A-4777-9682-520A054A159A}" xr6:coauthVersionLast="36" xr6:coauthVersionMax="36" xr10:uidLastSave="{00000000-0000-0000-0000-000000000000}"/>
  <bookViews>
    <workbookView xWindow="0" yWindow="0" windowWidth="10815" windowHeight="7200" xr2:uid="{00000000-000D-0000-FFFF-FFFF00000000}"/>
  </bookViews>
  <sheets>
    <sheet name="経費計算表" sheetId="13" r:id="rId1"/>
    <sheet name="データシートマスタ" sheetId="10" r:id="rId2"/>
  </sheets>
  <definedNames>
    <definedName name="□レストラン">データシートマスタ!$AH$3:$AH$6</definedName>
    <definedName name="□昼食">データシートマスタ!$AI$11:$AI$13</definedName>
    <definedName name="□朝食">データシートマスタ!$AH$11:$AH$13</definedName>
    <definedName name="□夕食">データシートマスタ!$AJ$11:$AJ$13</definedName>
    <definedName name="△お弁当">データシートマスタ!$AI$3:$AI$6</definedName>
    <definedName name="◇テーブルマナー">データシートマスタ!$AK$3:$AK$6</definedName>
    <definedName name="〇集団宿泊【小学校】での利用">データシートマスタ!$AH$19:$AH$21</definedName>
    <definedName name="〇集団宿泊【小学校】以外での利用">データシートマスタ!$AI$19:$AI$21</definedName>
    <definedName name="〇昼食">データシートマスタ!$AI$25:$AI$29</definedName>
    <definedName name="〇朝食">データシートマスタ!$AH$25:$AH$29</definedName>
    <definedName name="〇野外炊飯">データシートマスタ!$AJ$3:$AJ$6</definedName>
    <definedName name="〇野外炊飯②">データシートマスタ!$AH$24:$AJ$29</definedName>
    <definedName name="〇夕食">データシートマスタ!$AJ$25:$AJ$29</definedName>
    <definedName name="①">データシートマスタ!$AH$2:$AK$2</definedName>
    <definedName name="Aコース_５品">データシートマスタ!$AK$12</definedName>
    <definedName name="Bコース_７品">データシートマスタ!$AL$15</definedName>
    <definedName name="_xlnm.Print_Area" localSheetId="0">経費計算表!$A$1:$CU$51</definedName>
    <definedName name="あさごはん">データシートマスタ!$AH$11:$AH$13</definedName>
    <definedName name="おかずおむすびセット">データシートマスタ!$AM$14</definedName>
    <definedName name="おひるごはん">データシートマスタ!$AI$11:$AI$13</definedName>
    <definedName name="お弁当">データシートマスタ!$AI$3:$AI$6</definedName>
    <definedName name="カレーライス">データシートマスタ!$AL$29:$AL$30</definedName>
    <definedName name="テーブルマナー">データシートマスタ!$AK$3:$AK$6</definedName>
    <definedName name="パンセット">データシートマスタ!$AN$45</definedName>
    <definedName name="ポトフ_パン">データシートマスタ!$AK$26:$AK$27</definedName>
    <definedName name="よるごはん">データシートマスタ!$AJ$11:$AJ$13</definedName>
    <definedName name="レストラン">データシートマスタ!$AH$3:$AH$6</definedName>
    <definedName name="集団宿泊【小学校】">データシートマスタ!$AH$28:$AN$30</definedName>
    <definedName name="集団宿泊【小学校】での利用">データシートマスタ!$AH$19:$AH$21</definedName>
    <definedName name="集団宿泊【小学校】以外での利用">データシートマスタ!$AI$19:$AI$21</definedName>
    <definedName name="焼きそば">データシートマスタ!$AM$29:$AM$30</definedName>
    <definedName name="焼き魚">データシートマスタ!#REF!</definedName>
    <definedName name="昼_食">データシートマスタ!$AI$11:$AI$13</definedName>
    <definedName name="昼メニュー">データシートマスタ!$AI$25:$AI$29</definedName>
    <definedName name="昼食">データシートマスタ!$AI$25:$AI$29</definedName>
    <definedName name="朝_食">データシートマスタ!$AH$11:$AH$13</definedName>
    <definedName name="朝メニュー">データシートマスタ!$AH$25:$AH$29</definedName>
    <definedName name="朝食">データシートマスタ!$AH$25:$AH$29</definedName>
    <definedName name="幕の内弁当【A】">データシートマスタ!$AK$11</definedName>
    <definedName name="幕の内弁当【B】">データシートマスタ!$AL$14</definedName>
    <definedName name="目玉焼き">データシートマスタ!#REF!</definedName>
    <definedName name="夜メニュー">データシートマスタ!$AJ$25:$AJ$29</definedName>
    <definedName name="野外炊飯">データシートマスタ!$AJ$3:$AJ$6</definedName>
    <definedName name="野外炊飯②">データシートマスタ!$AH$24:$AJ$29</definedName>
    <definedName name="野菜炒め">データシートマスタ!#REF!</definedName>
    <definedName name="夕_食">データシートマスタ!$AJ$11:$AJ$13</definedName>
    <definedName name="夕食">データシートマスタ!$AJ$25:$AJ$29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" i="10" l="1"/>
  <c r="CH33" i="13" l="1"/>
  <c r="CR22" i="13"/>
  <c r="CR21" i="13"/>
  <c r="CR20" i="13"/>
  <c r="CR19" i="13"/>
  <c r="CR18" i="13"/>
  <c r="CR17" i="13"/>
  <c r="CR16" i="13"/>
  <c r="CR15" i="13"/>
  <c r="CR14" i="13"/>
  <c r="CR13" i="13"/>
  <c r="CR12" i="13"/>
  <c r="CR11" i="13"/>
  <c r="AG101" i="10"/>
  <c r="AG100" i="10"/>
  <c r="AG99" i="10"/>
  <c r="AG98" i="10"/>
  <c r="AG97" i="10"/>
  <c r="AG96" i="10"/>
  <c r="AG95" i="10"/>
  <c r="AG94" i="10"/>
  <c r="AG93" i="10"/>
  <c r="AG92" i="10"/>
  <c r="AG91" i="10"/>
  <c r="AG90" i="10"/>
  <c r="AG89" i="10"/>
  <c r="AG88" i="10"/>
  <c r="AG87" i="10"/>
  <c r="AG86" i="10"/>
  <c r="AG85" i="10"/>
  <c r="AG84" i="10"/>
  <c r="AG83" i="10"/>
  <c r="AG82" i="10"/>
  <c r="AG81" i="10"/>
  <c r="AG80" i="10"/>
  <c r="AG79" i="10"/>
  <c r="AG78" i="10"/>
  <c r="AG77" i="10"/>
  <c r="AG76" i="10"/>
  <c r="AG75" i="10"/>
  <c r="AG74" i="10"/>
  <c r="AG73" i="10"/>
  <c r="AG72" i="10"/>
  <c r="AG71" i="10"/>
  <c r="AG70" i="10"/>
  <c r="AG69" i="10"/>
  <c r="AG68" i="10"/>
  <c r="AG67" i="10"/>
  <c r="AG66" i="10"/>
  <c r="AG65" i="10"/>
  <c r="AG64" i="10"/>
  <c r="AG63" i="10"/>
  <c r="AG62" i="10"/>
  <c r="AG61" i="10"/>
  <c r="AG60" i="10"/>
  <c r="AG59" i="10"/>
  <c r="AG58" i="10"/>
  <c r="AG57" i="10"/>
  <c r="AG56" i="10"/>
  <c r="AG55" i="10"/>
  <c r="AG54" i="10"/>
  <c r="AG53" i="10"/>
  <c r="AG52" i="10"/>
  <c r="AG51" i="10"/>
  <c r="AG50" i="10"/>
  <c r="AG49" i="10"/>
  <c r="AG48" i="10"/>
  <c r="AG47" i="10"/>
  <c r="AG46" i="10"/>
  <c r="AG45" i="10"/>
  <c r="AG44" i="10"/>
  <c r="AG43" i="10"/>
  <c r="AG42" i="10"/>
  <c r="AG41" i="10"/>
  <c r="AG40" i="10"/>
  <c r="AG39" i="10"/>
  <c r="AG38" i="10"/>
  <c r="AG37" i="10"/>
  <c r="AG36" i="10"/>
  <c r="AG35" i="10"/>
  <c r="AG34" i="10"/>
  <c r="CX9" i="13"/>
  <c r="CN9" i="13" s="1"/>
  <c r="CR9" i="13" s="1"/>
  <c r="CX10" i="13"/>
  <c r="CN10" i="13" s="1"/>
  <c r="CR10" i="13" s="1"/>
  <c r="CX11" i="13"/>
  <c r="CN11" i="13" s="1"/>
  <c r="CX12" i="13"/>
  <c r="CN12" i="13" s="1"/>
  <c r="CX13" i="13"/>
  <c r="CN13" i="13" s="1"/>
  <c r="CX14" i="13"/>
  <c r="CN14" i="13" s="1"/>
  <c r="CX15" i="13"/>
  <c r="CN15" i="13" s="1"/>
  <c r="CX16" i="13"/>
  <c r="CN16" i="13" s="1"/>
  <c r="CX17" i="13"/>
  <c r="CN17" i="13" s="1"/>
  <c r="CX18" i="13"/>
  <c r="CN18" i="13" s="1"/>
  <c r="CX19" i="13"/>
  <c r="CN19" i="13" s="1"/>
  <c r="CX20" i="13"/>
  <c r="CN20" i="13" s="1"/>
  <c r="CX21" i="13"/>
  <c r="CN21" i="13" s="1"/>
  <c r="CX22" i="13"/>
  <c r="CN22" i="13" s="1"/>
  <c r="CX8" i="13"/>
  <c r="CN8" i="13" s="1"/>
  <c r="CR8" i="13" s="1"/>
  <c r="CX40" i="13"/>
  <c r="BX31" i="13"/>
  <c r="BX32" i="13" s="1"/>
  <c r="AU35" i="13"/>
  <c r="AU34" i="13"/>
  <c r="AU33" i="13"/>
  <c r="AU32" i="13"/>
  <c r="AU31" i="13"/>
  <c r="R35" i="13"/>
  <c r="R34" i="13"/>
  <c r="R33" i="13"/>
  <c r="R32" i="13"/>
  <c r="R31" i="13"/>
  <c r="CP41" i="13"/>
  <c r="CP42" i="13"/>
  <c r="CP43" i="13"/>
  <c r="CP44" i="13"/>
  <c r="CP45" i="13"/>
  <c r="CP46" i="13"/>
  <c r="CP47" i="13"/>
  <c r="CP48" i="13"/>
  <c r="CP49" i="13"/>
  <c r="CP40" i="13"/>
  <c r="CP50" i="13" l="1"/>
  <c r="R36" i="13"/>
  <c r="AU36" i="13"/>
  <c r="BX49" i="13" l="1"/>
  <c r="BX48" i="13"/>
  <c r="BK10" i="13" l="1"/>
  <c r="AU42" i="13" l="1"/>
  <c r="AU49" i="13"/>
  <c r="AU48" i="13"/>
  <c r="AU47" i="13"/>
  <c r="AU46" i="13"/>
  <c r="AU45" i="13"/>
  <c r="AU44" i="13"/>
  <c r="AU43" i="13"/>
  <c r="AU41" i="13"/>
  <c r="BX40" i="13" l="1"/>
  <c r="BX41" i="13"/>
  <c r="BX42" i="13"/>
  <c r="BX43" i="13"/>
  <c r="BX44" i="13"/>
  <c r="BX45" i="13"/>
  <c r="BX46" i="13"/>
  <c r="BX47" i="13"/>
  <c r="BX50" i="13" l="1"/>
  <c r="CR23" i="13" l="1"/>
  <c r="CH31" i="13" s="1"/>
  <c r="CH35" i="13" s="1"/>
  <c r="CX41" i="13"/>
  <c r="CX42" i="13"/>
  <c r="CX43" i="13"/>
  <c r="CX44" i="13"/>
  <c r="CX45" i="13"/>
  <c r="CX46" i="13"/>
  <c r="CX47" i="13"/>
  <c r="CX48" i="13"/>
  <c r="CX49" i="13"/>
  <c r="AR44" i="10"/>
  <c r="AR4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12" i="10"/>
  <c r="AR13" i="10"/>
  <c r="AR14" i="10"/>
  <c r="AR15" i="10"/>
  <c r="AR4" i="10"/>
  <c r="AR6" i="10"/>
  <c r="AR7" i="10"/>
  <c r="AR8" i="10"/>
  <c r="AR9" i="10"/>
  <c r="AR10" i="10"/>
  <c r="AR11" i="10"/>
  <c r="AR3" i="10"/>
  <c r="AM40" i="13" l="1"/>
  <c r="AU40" i="13" s="1"/>
  <c r="AU50" i="13" s="1"/>
  <c r="AM41" i="13"/>
  <c r="AM45" i="13"/>
  <c r="AM46" i="13"/>
  <c r="AM48" i="13"/>
  <c r="AM49" i="13"/>
  <c r="AM42" i="13"/>
  <c r="AM43" i="13"/>
  <c r="AM44" i="13"/>
  <c r="AM47" i="13"/>
  <c r="BH25" i="13"/>
  <c r="BE25" i="13"/>
  <c r="BB25" i="13"/>
  <c r="AY25" i="13"/>
  <c r="AV25" i="13"/>
  <c r="AS25" i="13"/>
  <c r="AP25" i="13"/>
  <c r="AM25" i="13"/>
  <c r="AJ25" i="13"/>
  <c r="AG25" i="13"/>
  <c r="AD25" i="13"/>
  <c r="AA25" i="13"/>
  <c r="U25" i="13"/>
  <c r="BH23" i="13"/>
  <c r="BE23" i="13"/>
  <c r="BB23" i="13"/>
  <c r="AY23" i="13"/>
  <c r="AV23" i="13"/>
  <c r="AS23" i="13"/>
  <c r="AP23" i="13"/>
  <c r="AM23" i="13"/>
  <c r="AJ23" i="13"/>
  <c r="AG23" i="13"/>
  <c r="AD23" i="13"/>
  <c r="AA23" i="13"/>
  <c r="X23" i="13"/>
  <c r="BH21" i="13"/>
  <c r="BE21" i="13"/>
  <c r="BB21" i="13"/>
  <c r="AY21" i="13"/>
  <c r="AV21" i="13"/>
  <c r="AS21" i="13"/>
  <c r="AP21" i="13"/>
  <c r="AM21" i="13"/>
  <c r="AJ21" i="13"/>
  <c r="AG21" i="13"/>
  <c r="AD21" i="13"/>
  <c r="AA21" i="13"/>
  <c r="X25" i="13"/>
  <c r="U23" i="13"/>
  <c r="X21" i="13"/>
  <c r="U21" i="13"/>
  <c r="S27" i="13" l="1"/>
  <c r="EF20" i="13"/>
  <c r="EW20" i="13" s="1"/>
  <c r="ED20" i="13"/>
  <c r="EU20" i="13" s="1"/>
  <c r="EB20" i="13"/>
  <c r="ES20" i="13" s="1"/>
  <c r="DZ20" i="13"/>
  <c r="EQ20" i="13" s="1"/>
  <c r="DX20" i="13"/>
  <c r="EO20" i="13" s="1"/>
  <c r="DV20" i="13"/>
  <c r="EM20" i="13" s="1"/>
  <c r="DT20" i="13"/>
  <c r="BY20" i="13"/>
  <c r="BK20" i="13"/>
  <c r="EF19" i="13"/>
  <c r="EW19" i="13" s="1"/>
  <c r="ED19" i="13"/>
  <c r="EU19" i="13" s="1"/>
  <c r="EB19" i="13"/>
  <c r="ES19" i="13" s="1"/>
  <c r="DZ19" i="13"/>
  <c r="EQ19" i="13" s="1"/>
  <c r="DX19" i="13"/>
  <c r="EO19" i="13" s="1"/>
  <c r="DV19" i="13"/>
  <c r="EM19" i="13" s="1"/>
  <c r="DT19" i="13"/>
  <c r="BY19" i="13"/>
  <c r="BK19" i="13"/>
  <c r="EF18" i="13"/>
  <c r="EW18" i="13" s="1"/>
  <c r="ED18" i="13"/>
  <c r="EU18" i="13" s="1"/>
  <c r="EB18" i="13"/>
  <c r="ES18" i="13" s="1"/>
  <c r="DZ18" i="13"/>
  <c r="EQ18" i="13" s="1"/>
  <c r="DX18" i="13"/>
  <c r="EO18" i="13" s="1"/>
  <c r="DV18" i="13"/>
  <c r="EM18" i="13" s="1"/>
  <c r="DT18" i="13"/>
  <c r="BY18" i="13"/>
  <c r="BK18" i="13"/>
  <c r="EF17" i="13"/>
  <c r="EW17" i="13" s="1"/>
  <c r="ED17" i="13"/>
  <c r="EU17" i="13" s="1"/>
  <c r="EB17" i="13"/>
  <c r="ES17" i="13" s="1"/>
  <c r="DZ17" i="13"/>
  <c r="EQ17" i="13" s="1"/>
  <c r="DX17" i="13"/>
  <c r="EO17" i="13" s="1"/>
  <c r="DV17" i="13"/>
  <c r="EM17" i="13" s="1"/>
  <c r="DT17" i="13"/>
  <c r="BY17" i="13"/>
  <c r="BK17" i="13"/>
  <c r="EF16" i="13"/>
  <c r="EW16" i="13" s="1"/>
  <c r="ED16" i="13"/>
  <c r="EU16" i="13" s="1"/>
  <c r="EB16" i="13"/>
  <c r="ES16" i="13" s="1"/>
  <c r="DZ16" i="13"/>
  <c r="EQ16" i="13" s="1"/>
  <c r="DX16" i="13"/>
  <c r="EO16" i="13" s="1"/>
  <c r="DV16" i="13"/>
  <c r="EM16" i="13" s="1"/>
  <c r="DT16" i="13"/>
  <c r="EK16" i="13" s="1"/>
  <c r="FB16" i="13" s="1"/>
  <c r="BY16" i="13"/>
  <c r="BK16" i="13"/>
  <c r="EF15" i="13"/>
  <c r="EW15" i="13" s="1"/>
  <c r="ED15" i="13"/>
  <c r="EU15" i="13" s="1"/>
  <c r="EB15" i="13"/>
  <c r="ES15" i="13" s="1"/>
  <c r="DZ15" i="13"/>
  <c r="EQ15" i="13" s="1"/>
  <c r="DX15" i="13"/>
  <c r="EO15" i="13" s="1"/>
  <c r="DV15" i="13"/>
  <c r="EM15" i="13" s="1"/>
  <c r="DT15" i="13"/>
  <c r="EK15" i="13" s="1"/>
  <c r="FB15" i="13" s="1"/>
  <c r="BY15" i="13"/>
  <c r="BK15" i="13"/>
  <c r="EF14" i="13"/>
  <c r="EW14" i="13" s="1"/>
  <c r="ED14" i="13"/>
  <c r="EU14" i="13" s="1"/>
  <c r="EB14" i="13"/>
  <c r="ES14" i="13" s="1"/>
  <c r="DZ14" i="13"/>
  <c r="EQ14" i="13" s="1"/>
  <c r="DX14" i="13"/>
  <c r="EO14" i="13" s="1"/>
  <c r="DV14" i="13"/>
  <c r="EM14" i="13" s="1"/>
  <c r="DT14" i="13"/>
  <c r="BY14" i="13"/>
  <c r="BK14" i="13"/>
  <c r="EF13" i="13"/>
  <c r="EW13" i="13" s="1"/>
  <c r="ED13" i="13"/>
  <c r="EU13" i="13" s="1"/>
  <c r="EB13" i="13"/>
  <c r="ES13" i="13" s="1"/>
  <c r="DZ13" i="13"/>
  <c r="EQ13" i="13" s="1"/>
  <c r="DX13" i="13"/>
  <c r="EO13" i="13" s="1"/>
  <c r="DV13" i="13"/>
  <c r="EM13" i="13" s="1"/>
  <c r="DT13" i="13"/>
  <c r="EK13" i="13" s="1"/>
  <c r="FB13" i="13" s="1"/>
  <c r="BY13" i="13"/>
  <c r="BK13" i="13"/>
  <c r="EF12" i="13"/>
  <c r="EW12" i="13" s="1"/>
  <c r="ED12" i="13"/>
  <c r="EU12" i="13" s="1"/>
  <c r="EB12" i="13"/>
  <c r="ES12" i="13" s="1"/>
  <c r="DZ12" i="13"/>
  <c r="EQ12" i="13" s="1"/>
  <c r="DX12" i="13"/>
  <c r="EO12" i="13" s="1"/>
  <c r="DV12" i="13"/>
  <c r="EM12" i="13" s="1"/>
  <c r="DT12" i="13"/>
  <c r="BY12" i="13"/>
  <c r="BK12" i="13"/>
  <c r="EF11" i="13"/>
  <c r="EW11" i="13" s="1"/>
  <c r="ED11" i="13"/>
  <c r="EU11" i="13" s="1"/>
  <c r="EB11" i="13"/>
  <c r="ES11" i="13" s="1"/>
  <c r="DZ11" i="13"/>
  <c r="EQ11" i="13" s="1"/>
  <c r="DX11" i="13"/>
  <c r="EO11" i="13" s="1"/>
  <c r="DV11" i="13"/>
  <c r="EM11" i="13" s="1"/>
  <c r="DT11" i="13"/>
  <c r="EK11" i="13" s="1"/>
  <c r="FB11" i="13" s="1"/>
  <c r="BY11" i="13"/>
  <c r="BK11" i="13"/>
  <c r="EF10" i="13"/>
  <c r="EW10" i="13" s="1"/>
  <c r="ED10" i="13"/>
  <c r="EU10" i="13" s="1"/>
  <c r="EB10" i="13"/>
  <c r="ES10" i="13" s="1"/>
  <c r="DZ10" i="13"/>
  <c r="EQ10" i="13" s="1"/>
  <c r="DX10" i="13"/>
  <c r="EO10" i="13" s="1"/>
  <c r="DV10" i="13"/>
  <c r="EM10" i="13" s="1"/>
  <c r="DT10" i="13"/>
  <c r="BY10" i="13"/>
  <c r="DX2" i="13"/>
  <c r="CP1" i="13" s="1"/>
  <c r="DT2" i="13"/>
  <c r="DQ19" i="13" l="1"/>
  <c r="DQ12" i="13"/>
  <c r="DQ16" i="13"/>
  <c r="DQ10" i="13"/>
  <c r="DQ14" i="13"/>
  <c r="DQ11" i="13"/>
  <c r="DQ15" i="13"/>
  <c r="DQ13" i="13"/>
  <c r="DQ17" i="13"/>
  <c r="U7" i="13"/>
  <c r="AA7" i="13" s="1"/>
  <c r="AG7" i="13" s="1"/>
  <c r="AM7" i="13" s="1"/>
  <c r="AS7" i="13" s="1"/>
  <c r="AY7" i="13" s="1"/>
  <c r="BE7" i="13" s="1"/>
  <c r="FD16" i="13"/>
  <c r="FF16" i="13" s="1"/>
  <c r="FH16" i="13" s="1"/>
  <c r="FJ16" i="13" s="1"/>
  <c r="FL16" i="13" s="1"/>
  <c r="FN16" i="13" s="1"/>
  <c r="DQ18" i="13"/>
  <c r="DQ20" i="13"/>
  <c r="BE22" i="13"/>
  <c r="FD15" i="13"/>
  <c r="FF15" i="13" s="1"/>
  <c r="FH15" i="13" s="1"/>
  <c r="FJ15" i="13" s="1"/>
  <c r="FL15" i="13" s="1"/>
  <c r="FN15" i="13" s="1"/>
  <c r="EH10" i="13"/>
  <c r="FD11" i="13"/>
  <c r="FF11" i="13" s="1"/>
  <c r="FH11" i="13" s="1"/>
  <c r="FJ11" i="13" s="1"/>
  <c r="FL11" i="13" s="1"/>
  <c r="FN11" i="13" s="1"/>
  <c r="EH12" i="13"/>
  <c r="FD13" i="13"/>
  <c r="FF13" i="13" s="1"/>
  <c r="FH13" i="13" s="1"/>
  <c r="FJ13" i="13" s="1"/>
  <c r="FL13" i="13" s="1"/>
  <c r="FN13" i="13" s="1"/>
  <c r="EH14" i="13"/>
  <c r="EK10" i="13"/>
  <c r="FB10" i="13" s="1"/>
  <c r="FD10" i="13" s="1"/>
  <c r="FF10" i="13" s="1"/>
  <c r="FH10" i="13" s="1"/>
  <c r="FJ10" i="13" s="1"/>
  <c r="FL10" i="13" s="1"/>
  <c r="FN10" i="13" s="1"/>
  <c r="EH11" i="13"/>
  <c r="EK12" i="13"/>
  <c r="FB12" i="13" s="1"/>
  <c r="FD12" i="13" s="1"/>
  <c r="FF12" i="13" s="1"/>
  <c r="FH12" i="13" s="1"/>
  <c r="FJ12" i="13" s="1"/>
  <c r="FL12" i="13" s="1"/>
  <c r="FN12" i="13" s="1"/>
  <c r="EH13" i="13"/>
  <c r="AA22" i="13"/>
  <c r="AM22" i="13"/>
  <c r="AY22" i="13"/>
  <c r="AA24" i="13"/>
  <c r="AM24" i="13"/>
  <c r="AY24" i="13"/>
  <c r="U22" i="13"/>
  <c r="AG22" i="13"/>
  <c r="AS22" i="13"/>
  <c r="U24" i="13"/>
  <c r="AG24" i="13"/>
  <c r="AS24" i="13"/>
  <c r="BE24" i="13"/>
  <c r="U26" i="13"/>
  <c r="AG26" i="13"/>
  <c r="BE26" i="13"/>
  <c r="AA26" i="13"/>
  <c r="AM26" i="13"/>
  <c r="AY26" i="13"/>
  <c r="AS26" i="13"/>
  <c r="EK20" i="13"/>
  <c r="FB20" i="13" s="1"/>
  <c r="FD20" i="13" s="1"/>
  <c r="FF20" i="13" s="1"/>
  <c r="FH20" i="13" s="1"/>
  <c r="FJ20" i="13" s="1"/>
  <c r="FL20" i="13" s="1"/>
  <c r="FN20" i="13" s="1"/>
  <c r="EH20" i="13"/>
  <c r="EH17" i="13"/>
  <c r="CC1" i="13"/>
  <c r="EK14" i="13"/>
  <c r="FB14" i="13" s="1"/>
  <c r="FD14" i="13" s="1"/>
  <c r="FF14" i="13" s="1"/>
  <c r="FH14" i="13" s="1"/>
  <c r="FJ14" i="13" s="1"/>
  <c r="FL14" i="13" s="1"/>
  <c r="FN14" i="13" s="1"/>
  <c r="EH16" i="13"/>
  <c r="EK19" i="13"/>
  <c r="FB19" i="13" s="1"/>
  <c r="FD19" i="13" s="1"/>
  <c r="FF19" i="13" s="1"/>
  <c r="FH19" i="13" s="1"/>
  <c r="FJ19" i="13" s="1"/>
  <c r="FL19" i="13" s="1"/>
  <c r="FN19" i="13" s="1"/>
  <c r="EH19" i="13"/>
  <c r="EK18" i="13"/>
  <c r="FB18" i="13" s="1"/>
  <c r="FD18" i="13" s="1"/>
  <c r="FF18" i="13" s="1"/>
  <c r="FH18" i="13" s="1"/>
  <c r="FJ18" i="13" s="1"/>
  <c r="FL18" i="13" s="1"/>
  <c r="FN18" i="13" s="1"/>
  <c r="EH18" i="13"/>
  <c r="EH15" i="13"/>
  <c r="EK17" i="13"/>
  <c r="FB17" i="13" s="1"/>
  <c r="FD17" i="13" s="1"/>
  <c r="FF17" i="13" s="1"/>
  <c r="FH17" i="13" s="1"/>
  <c r="FJ17" i="13" s="1"/>
  <c r="FL17" i="13" s="1"/>
  <c r="FN17" i="13" s="1"/>
  <c r="T156" i="10"/>
  <c r="S156" i="10"/>
  <c r="T155" i="10"/>
  <c r="S155" i="10"/>
  <c r="T154" i="10"/>
  <c r="S154" i="10"/>
  <c r="T153" i="10"/>
  <c r="S153" i="10"/>
  <c r="T152" i="10"/>
  <c r="S152" i="10"/>
  <c r="T151" i="10"/>
  <c r="S151" i="10"/>
  <c r="T150" i="10"/>
  <c r="S150" i="10"/>
  <c r="T149" i="10"/>
  <c r="S149" i="10"/>
  <c r="T148" i="10"/>
  <c r="S148" i="10"/>
  <c r="T147" i="10"/>
  <c r="S147" i="10"/>
  <c r="T146" i="10"/>
  <c r="S146" i="10"/>
  <c r="T145" i="10"/>
  <c r="S145" i="10"/>
  <c r="T144" i="10"/>
  <c r="S144" i="10"/>
  <c r="T143" i="10"/>
  <c r="S143" i="10"/>
  <c r="T142" i="10"/>
  <c r="S142" i="10"/>
  <c r="T141" i="10"/>
  <c r="S141" i="10"/>
  <c r="T140" i="10"/>
  <c r="S140" i="10"/>
  <c r="T139" i="10"/>
  <c r="S139" i="10"/>
  <c r="T138" i="10"/>
  <c r="S138" i="10"/>
  <c r="T137" i="10"/>
  <c r="S137" i="10"/>
  <c r="T136" i="10"/>
  <c r="S136" i="10"/>
  <c r="T135" i="10"/>
  <c r="S135" i="10"/>
  <c r="T134" i="10"/>
  <c r="S134" i="10"/>
  <c r="T133" i="10"/>
  <c r="S133" i="10"/>
  <c r="T132" i="10"/>
  <c r="S132" i="10"/>
  <c r="T131" i="10"/>
  <c r="S131" i="10"/>
  <c r="T130" i="10"/>
  <c r="S130" i="10"/>
  <c r="T129" i="10"/>
  <c r="S129" i="10"/>
  <c r="T128" i="10"/>
  <c r="S128" i="10"/>
  <c r="T127" i="10"/>
  <c r="S127" i="10"/>
  <c r="T126" i="10"/>
  <c r="S126" i="10"/>
  <c r="T125" i="10"/>
  <c r="S125" i="10"/>
  <c r="T124" i="10"/>
  <c r="S124" i="10"/>
  <c r="T123" i="10"/>
  <c r="S123" i="10"/>
  <c r="T122" i="10"/>
  <c r="S122" i="10"/>
  <c r="T121" i="10"/>
  <c r="S121" i="10"/>
  <c r="T120" i="10"/>
  <c r="S120" i="10"/>
  <c r="T119" i="10"/>
  <c r="S119" i="10"/>
  <c r="T118" i="10"/>
  <c r="S118" i="10"/>
  <c r="T117" i="10"/>
  <c r="S117" i="10"/>
  <c r="T116" i="10"/>
  <c r="S116" i="10"/>
  <c r="T115" i="10"/>
  <c r="S115" i="10"/>
  <c r="T114" i="10"/>
  <c r="S114" i="10"/>
  <c r="T113" i="10"/>
  <c r="S113" i="10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112" i="10"/>
  <c r="T157" i="10"/>
  <c r="T158" i="10"/>
  <c r="T159" i="10"/>
  <c r="T160" i="10"/>
  <c r="T161" i="10"/>
  <c r="T162" i="10"/>
  <c r="T163" i="10"/>
  <c r="T164" i="10"/>
  <c r="T165" i="10"/>
  <c r="T166" i="10"/>
  <c r="T167" i="10"/>
  <c r="T168" i="10"/>
  <c r="T169" i="10"/>
  <c r="T170" i="10"/>
  <c r="T171" i="10"/>
  <c r="T172" i="10"/>
  <c r="T173" i="10"/>
  <c r="T174" i="10"/>
  <c r="T175" i="10"/>
  <c r="T176" i="10"/>
  <c r="T177" i="10"/>
  <c r="T178" i="10"/>
  <c r="T179" i="10"/>
  <c r="T180" i="10"/>
  <c r="T181" i="10"/>
  <c r="T182" i="10"/>
  <c r="T183" i="10"/>
  <c r="T184" i="10"/>
  <c r="T185" i="10"/>
  <c r="T186" i="10"/>
  <c r="T187" i="10"/>
  <c r="T188" i="10"/>
  <c r="T189" i="10"/>
  <c r="T190" i="10"/>
  <c r="T191" i="10"/>
  <c r="T192" i="10"/>
  <c r="T193" i="10"/>
  <c r="T194" i="10"/>
  <c r="T195" i="10"/>
  <c r="T196" i="10"/>
  <c r="T3" i="10"/>
  <c r="S178" i="10"/>
  <c r="S177" i="10"/>
  <c r="S176" i="10"/>
  <c r="S175" i="10"/>
  <c r="S174" i="10"/>
  <c r="S173" i="10"/>
  <c r="S172" i="10"/>
  <c r="S171" i="10"/>
  <c r="S170" i="10"/>
  <c r="S169" i="10"/>
  <c r="S168" i="10"/>
  <c r="S112" i="10"/>
  <c r="S111" i="10"/>
  <c r="S110" i="10"/>
  <c r="S109" i="10"/>
  <c r="S108" i="10"/>
  <c r="S107" i="10"/>
  <c r="S106" i="10"/>
  <c r="S105" i="10"/>
  <c r="S104" i="10"/>
  <c r="S103" i="10"/>
  <c r="S102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57" i="10"/>
  <c r="S158" i="10"/>
  <c r="S159" i="10"/>
  <c r="S160" i="10"/>
  <c r="S161" i="10"/>
  <c r="S162" i="10"/>
  <c r="S163" i="10"/>
  <c r="S164" i="10"/>
  <c r="S165" i="10"/>
  <c r="S166" i="10"/>
  <c r="S167" i="10"/>
  <c r="S179" i="10"/>
  <c r="S180" i="10"/>
  <c r="S181" i="10"/>
  <c r="S182" i="10"/>
  <c r="S183" i="10"/>
  <c r="S184" i="10"/>
  <c r="S185" i="10"/>
  <c r="S186" i="10"/>
  <c r="S187" i="10"/>
  <c r="S188" i="10"/>
  <c r="S189" i="10"/>
  <c r="S190" i="10"/>
  <c r="S191" i="10"/>
  <c r="S192" i="10"/>
  <c r="S193" i="10"/>
  <c r="S194" i="10"/>
  <c r="S195" i="10"/>
  <c r="S196" i="10"/>
  <c r="S78" i="10"/>
  <c r="S77" i="10"/>
  <c r="S76" i="10"/>
  <c r="S75" i="10"/>
  <c r="S74" i="10"/>
  <c r="S73" i="10"/>
  <c r="S72" i="10"/>
  <c r="S71" i="10"/>
  <c r="S70" i="10"/>
  <c r="S69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3" i="10"/>
  <c r="DI10" i="13" l="1"/>
  <c r="DO10" i="13" s="1"/>
  <c r="DI11" i="13"/>
  <c r="DO11" i="13" s="1"/>
  <c r="DI12" i="13"/>
  <c r="DO12" i="13" s="1"/>
  <c r="DI17" i="13"/>
  <c r="DO17" i="13" s="1"/>
  <c r="DL17" i="13" s="1"/>
  <c r="DI13" i="13"/>
  <c r="DO13" i="13" s="1"/>
  <c r="DL13" i="13" s="1"/>
  <c r="DI14" i="13"/>
  <c r="DO14" i="13" s="1"/>
  <c r="DL14" i="13" s="1"/>
  <c r="DI15" i="13"/>
  <c r="DO15" i="13" s="1"/>
  <c r="DL15" i="13" s="1"/>
  <c r="DI16" i="13"/>
  <c r="DO16" i="13" s="1"/>
  <c r="DL16" i="13" s="1"/>
  <c r="DI20" i="13"/>
  <c r="DO20" i="13" s="1"/>
  <c r="P20" i="13" s="1"/>
  <c r="DI19" i="13"/>
  <c r="DO19" i="13" s="1"/>
  <c r="DL19" i="13" s="1"/>
  <c r="DI18" i="13"/>
  <c r="DO18" i="13" s="1"/>
  <c r="P18" i="13" s="1"/>
  <c r="AM27" i="13"/>
  <c r="AA27" i="13"/>
  <c r="U27" i="13"/>
  <c r="AY27" i="13"/>
  <c r="BE27" i="13"/>
  <c r="AG27" i="13"/>
  <c r="AS27" i="13"/>
  <c r="DL12" i="13" l="1"/>
  <c r="P12" i="13"/>
  <c r="DL11" i="13"/>
  <c r="P11" i="13"/>
  <c r="DL10" i="13"/>
  <c r="P10" i="13"/>
  <c r="GC14" i="13"/>
  <c r="P16" i="13"/>
  <c r="FW14" i="13"/>
  <c r="FY14" i="13"/>
  <c r="FU14" i="13"/>
  <c r="GE14" i="13"/>
  <c r="FS14" i="13"/>
  <c r="DL20" i="13"/>
  <c r="GJ14" i="13"/>
  <c r="P15" i="13"/>
  <c r="P17" i="13"/>
  <c r="GA14" i="13"/>
  <c r="DL18" i="13"/>
  <c r="P14" i="13"/>
  <c r="P19" i="13"/>
  <c r="P13" i="13"/>
  <c r="BK21" i="13"/>
  <c r="GJ16" i="13"/>
  <c r="FY16" i="13"/>
  <c r="GE16" i="13"/>
  <c r="FW16" i="13"/>
  <c r="FU16" i="13"/>
  <c r="GA16" i="13"/>
  <c r="FS16" i="13"/>
  <c r="GC16" i="13"/>
  <c r="GA19" i="13"/>
  <c r="FS19" i="13"/>
  <c r="GJ19" i="13"/>
  <c r="FY19" i="13"/>
  <c r="GE19" i="13"/>
  <c r="FW19" i="13"/>
  <c r="GC19" i="13"/>
  <c r="FU19" i="13"/>
  <c r="GJ17" i="13"/>
  <c r="FY17" i="13"/>
  <c r="GE17" i="13"/>
  <c r="FW17" i="13"/>
  <c r="GA17" i="13"/>
  <c r="GC17" i="13"/>
  <c r="FU17" i="13"/>
  <c r="FS17" i="13"/>
  <c r="GJ15" i="13"/>
  <c r="FY15" i="13"/>
  <c r="GE15" i="13"/>
  <c r="FW15" i="13"/>
  <c r="FS15" i="13"/>
  <c r="GC15" i="13"/>
  <c r="GA15" i="13"/>
  <c r="FU15" i="13"/>
  <c r="FW20" i="13" l="1"/>
  <c r="FS18" i="13"/>
  <c r="GJ10" i="13"/>
  <c r="FY12" i="13"/>
  <c r="GJ12" i="13"/>
  <c r="FS12" i="13"/>
  <c r="FW12" i="13"/>
  <c r="FU12" i="13"/>
  <c r="GC12" i="13"/>
  <c r="GE12" i="13"/>
  <c r="GA12" i="13"/>
  <c r="GE20" i="13"/>
  <c r="FY20" i="13"/>
  <c r="GA11" i="13"/>
  <c r="FU11" i="13"/>
  <c r="FU18" i="13"/>
  <c r="FW18" i="13"/>
  <c r="FY18" i="13"/>
  <c r="FY11" i="13"/>
  <c r="GJ18" i="13"/>
  <c r="GJ20" i="13"/>
  <c r="FU20" i="13"/>
  <c r="FS20" i="13"/>
  <c r="GE11" i="13"/>
  <c r="GC20" i="13"/>
  <c r="GA20" i="13"/>
  <c r="FS11" i="13"/>
  <c r="GG14" i="13"/>
  <c r="BO14" i="13" s="1"/>
  <c r="BS14" i="13" s="1"/>
  <c r="GC11" i="13"/>
  <c r="GE18" i="13"/>
  <c r="FW11" i="13"/>
  <c r="GJ11" i="13"/>
  <c r="GC10" i="13"/>
  <c r="FW10" i="13"/>
  <c r="GE10" i="13"/>
  <c r="FS10" i="13"/>
  <c r="GA10" i="13"/>
  <c r="FU10" i="13"/>
  <c r="FY10" i="13"/>
  <c r="GC18" i="13"/>
  <c r="GA18" i="13"/>
  <c r="GE13" i="13"/>
  <c r="FW13" i="13"/>
  <c r="GA13" i="13"/>
  <c r="GJ13" i="13"/>
  <c r="GC13" i="13"/>
  <c r="FS13" i="13"/>
  <c r="FY13" i="13"/>
  <c r="FU13" i="13"/>
  <c r="GG16" i="13"/>
  <c r="BO16" i="13" s="1"/>
  <c r="BS16" i="13" s="1"/>
  <c r="GG15" i="13"/>
  <c r="BO15" i="13" s="1"/>
  <c r="BS15" i="13" s="1"/>
  <c r="GG17" i="13"/>
  <c r="BO17" i="13" s="1"/>
  <c r="BS17" i="13" s="1"/>
  <c r="GG19" i="13"/>
  <c r="BO19" i="13" s="1"/>
  <c r="BS19" i="13" s="1"/>
  <c r="GG12" i="13" l="1"/>
  <c r="BO12" i="13" s="1"/>
  <c r="BS12" i="13" s="1"/>
  <c r="GG20" i="13"/>
  <c r="BO20" i="13" s="1"/>
  <c r="BS20" i="13" s="1"/>
  <c r="GG11" i="13"/>
  <c r="BO11" i="13" s="1"/>
  <c r="BS11" i="13" s="1"/>
  <c r="GG18" i="13"/>
  <c r="BO18" i="13" s="1"/>
  <c r="BS18" i="13" s="1"/>
  <c r="GG10" i="13"/>
  <c r="BO10" i="13" s="1"/>
  <c r="BS10" i="13" s="1"/>
  <c r="GG13" i="13"/>
  <c r="BO13" i="13" s="1"/>
  <c r="BS13" i="13" s="1"/>
  <c r="BS21" i="13" l="1"/>
</calcChain>
</file>

<file path=xl/sharedStrings.xml><?xml version="1.0" encoding="utf-8"?>
<sst xmlns="http://schemas.openxmlformats.org/spreadsheetml/2006/main" count="1843" uniqueCount="273">
  <si>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</si>
  <si>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</si>
  <si>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</si>
  <si>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</si>
  <si>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</si>
  <si>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～</t>
    <phoneticPr fontId="2"/>
  </si>
  <si>
    <t>変換</t>
    <rPh sb="0" eb="2">
      <t>ヘンカン</t>
    </rPh>
    <phoneticPr fontId="2"/>
  </si>
  <si>
    <t>NO</t>
    <phoneticPr fontId="2"/>
  </si>
  <si>
    <t>減免対象</t>
    <rPh sb="0" eb="2">
      <t>ゲンメン</t>
    </rPh>
    <rPh sb="2" eb="4">
      <t>タイショウ</t>
    </rPh>
    <phoneticPr fontId="2"/>
  </si>
  <si>
    <t>単価</t>
    <rPh sb="0" eb="2">
      <t>タンカ</t>
    </rPh>
    <phoneticPr fontId="2"/>
  </si>
  <si>
    <t>利用
者数</t>
    <rPh sb="0" eb="2">
      <t>リヨウ</t>
    </rPh>
    <rPh sb="3" eb="4">
      <t>シャ</t>
    </rPh>
    <rPh sb="4" eb="5">
      <t>スウ</t>
    </rPh>
    <phoneticPr fontId="2"/>
  </si>
  <si>
    <t>合計</t>
    <rPh sb="0" eb="2">
      <t>ゴウケイ</t>
    </rPh>
    <phoneticPr fontId="2"/>
  </si>
  <si>
    <t>減免
申請</t>
    <rPh sb="0" eb="2">
      <t>ゲンメン</t>
    </rPh>
    <rPh sb="3" eb="5">
      <t>シンセイ</t>
    </rPh>
    <phoneticPr fontId="2"/>
  </si>
  <si>
    <t>(１泊目)</t>
    <rPh sb="2" eb="3">
      <t>ハク</t>
    </rPh>
    <rPh sb="3" eb="4">
      <t>メ</t>
    </rPh>
    <phoneticPr fontId="2"/>
  </si>
  <si>
    <t>(２泊目)</t>
    <rPh sb="2" eb="3">
      <t>ハク</t>
    </rPh>
    <rPh sb="3" eb="4">
      <t>メ</t>
    </rPh>
    <phoneticPr fontId="2"/>
  </si>
  <si>
    <t>(３泊目)</t>
    <rPh sb="2" eb="3">
      <t>ハク</t>
    </rPh>
    <rPh sb="3" eb="4">
      <t>メ</t>
    </rPh>
    <phoneticPr fontId="2"/>
  </si>
  <si>
    <t>(４泊目)</t>
    <rPh sb="2" eb="3">
      <t>ハク</t>
    </rPh>
    <rPh sb="3" eb="4">
      <t>メ</t>
    </rPh>
    <phoneticPr fontId="2"/>
  </si>
  <si>
    <t>(５泊目)</t>
    <rPh sb="2" eb="3">
      <t>ハク</t>
    </rPh>
    <rPh sb="3" eb="4">
      <t>メ</t>
    </rPh>
    <phoneticPr fontId="2"/>
  </si>
  <si>
    <t>(６泊目)</t>
    <rPh sb="2" eb="3">
      <t>ハク</t>
    </rPh>
    <rPh sb="3" eb="4">
      <t>メ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</si>
  <si>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</si>
  <si>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</si>
  <si>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人数</t>
    <rPh sb="0" eb="2">
      <t>ニンズウ</t>
    </rPh>
    <phoneticPr fontId="2"/>
  </si>
  <si>
    <t>料金対象</t>
    <rPh sb="0" eb="2">
      <t>リョウキン</t>
    </rPh>
    <rPh sb="2" eb="4">
      <t>タイショウ</t>
    </rPh>
    <phoneticPr fontId="2"/>
  </si>
  <si>
    <t>料金</t>
    <rPh sb="0" eb="2">
      <t>リョウキン</t>
    </rPh>
    <phoneticPr fontId="2"/>
  </si>
  <si>
    <t>記号</t>
    <rPh sb="0" eb="2">
      <t>キゴウ</t>
    </rPh>
    <phoneticPr fontId="2"/>
  </si>
  <si>
    <t>長期</t>
    <rPh sb="0" eb="2">
      <t>チョウキ</t>
    </rPh>
    <phoneticPr fontId="2"/>
  </si>
  <si>
    <t>大規模</t>
    <rPh sb="0" eb="3">
      <t>ダイキボ</t>
    </rPh>
    <phoneticPr fontId="2"/>
  </si>
  <si>
    <t>日数</t>
    <rPh sb="0" eb="2">
      <t>ニッスウ</t>
    </rPh>
    <phoneticPr fontId="2"/>
  </si>
  <si>
    <t>小学生</t>
  </si>
  <si>
    <t>/泊</t>
    <rPh sb="1" eb="2">
      <t>ハク</t>
    </rPh>
    <phoneticPr fontId="2"/>
  </si>
  <si>
    <t>減免</t>
    <rPh sb="0" eb="2">
      <t>ゲンメン</t>
    </rPh>
    <phoneticPr fontId="2"/>
  </si>
  <si>
    <t>指導者・関係者</t>
    <rPh sb="0" eb="3">
      <t>シドウシャ</t>
    </rPh>
    <rPh sb="4" eb="7">
      <t>カンケイシャ</t>
    </rPh>
    <phoneticPr fontId="2"/>
  </si>
  <si>
    <t>中学生</t>
  </si>
  <si>
    <t>▼選択してください</t>
    <rPh sb="1" eb="3">
      <t>センタク</t>
    </rPh>
    <phoneticPr fontId="2"/>
  </si>
  <si>
    <t>30歳以上</t>
  </si>
  <si>
    <t>29歳以下</t>
  </si>
  <si>
    <t>▼選択</t>
    <rPh sb="1" eb="3">
      <t>センタク</t>
    </rPh>
    <phoneticPr fontId="2"/>
  </si>
  <si>
    <t>宿泊</t>
    <rPh sb="0" eb="2">
      <t>シュクハク</t>
    </rPh>
    <phoneticPr fontId="2"/>
  </si>
  <si>
    <t>-</t>
    <phoneticPr fontId="2"/>
  </si>
  <si>
    <t>④講師室等</t>
    <rPh sb="1" eb="3">
      <t>コウシ</t>
    </rPh>
    <rPh sb="3" eb="4">
      <t>シツ</t>
    </rPh>
    <rPh sb="4" eb="5">
      <t>トウ</t>
    </rPh>
    <phoneticPr fontId="2"/>
  </si>
  <si>
    <t>項目名</t>
    <rPh sb="0" eb="2">
      <t>コウモク</t>
    </rPh>
    <rPh sb="2" eb="3">
      <t>メイ</t>
    </rPh>
    <phoneticPr fontId="2"/>
  </si>
  <si>
    <t>数量</t>
    <rPh sb="0" eb="2">
      <t>スウリョウ</t>
    </rPh>
    <phoneticPr fontId="2"/>
  </si>
  <si>
    <t>費用</t>
    <rPh sb="0" eb="2">
      <t>ヒヨウ</t>
    </rPh>
    <phoneticPr fontId="2"/>
  </si>
  <si>
    <t>金額</t>
    <rPh sb="0" eb="2">
      <t>キンガク</t>
    </rPh>
    <phoneticPr fontId="2"/>
  </si>
  <si>
    <t>▼選択してください</t>
  </si>
  <si>
    <t>計</t>
    <rPh sb="0" eb="1">
      <t>ケイ</t>
    </rPh>
    <phoneticPr fontId="2"/>
  </si>
  <si>
    <t>Ⓒ(独)国立青少年教育振興機構　Ver.20231211</t>
    <phoneticPr fontId="2"/>
  </si>
  <si>
    <t>検索①</t>
    <rPh sb="0" eb="2">
      <t>ケンサク</t>
    </rPh>
    <phoneticPr fontId="2"/>
  </si>
  <si>
    <t>検索②</t>
    <rPh sb="0" eb="2">
      <t>ケンサク</t>
    </rPh>
    <phoneticPr fontId="2"/>
  </si>
  <si>
    <t>検索③</t>
    <rPh sb="0" eb="2">
      <t>ケンサク</t>
    </rPh>
    <phoneticPr fontId="2"/>
  </si>
  <si>
    <t>検索④</t>
    <phoneticPr fontId="2"/>
  </si>
  <si>
    <t>検索⑤</t>
    <rPh sb="0" eb="2">
      <t>ケンサク</t>
    </rPh>
    <phoneticPr fontId="2"/>
  </si>
  <si>
    <t>検索⑦</t>
    <rPh sb="0" eb="2">
      <t>ケンサク</t>
    </rPh>
    <phoneticPr fontId="2"/>
  </si>
  <si>
    <t>検索⑧</t>
    <rPh sb="0" eb="2">
      <t>ケンサク</t>
    </rPh>
    <phoneticPr fontId="2"/>
  </si>
  <si>
    <t>区分</t>
    <rPh sb="0" eb="2">
      <t>クブン</t>
    </rPh>
    <phoneticPr fontId="2"/>
  </si>
  <si>
    <t>宿泊別</t>
    <rPh sb="0" eb="2">
      <t>シュクハク</t>
    </rPh>
    <rPh sb="2" eb="3">
      <t>ベツ</t>
    </rPh>
    <phoneticPr fontId="2"/>
  </si>
  <si>
    <t>選択肢</t>
    <rPh sb="0" eb="3">
      <t>センタクシ</t>
    </rPh>
    <phoneticPr fontId="2"/>
  </si>
  <si>
    <t>合成</t>
    <rPh sb="0" eb="2">
      <t>ゴウセイ</t>
    </rPh>
    <phoneticPr fontId="2"/>
  </si>
  <si>
    <t>判定</t>
    <rPh sb="0" eb="2">
      <t>ハンテイ</t>
    </rPh>
    <phoneticPr fontId="2"/>
  </si>
  <si>
    <t>合成1</t>
    <rPh sb="0" eb="2">
      <t>ゴウセイ</t>
    </rPh>
    <phoneticPr fontId="2"/>
  </si>
  <si>
    <t>合成2</t>
    <rPh sb="0" eb="2">
      <t>ゴウセイ</t>
    </rPh>
    <phoneticPr fontId="2"/>
  </si>
  <si>
    <t>未就学児（年少未満）</t>
    <rPh sb="0" eb="4">
      <t>ミシュウガクジ</t>
    </rPh>
    <rPh sb="5" eb="7">
      <t>ネンショウ</t>
    </rPh>
    <rPh sb="7" eb="9">
      <t>ミマン</t>
    </rPh>
    <phoneticPr fontId="2"/>
  </si>
  <si>
    <t>ア</t>
    <phoneticPr fontId="2"/>
  </si>
  <si>
    <t>X</t>
    <phoneticPr fontId="2"/>
  </si>
  <si>
    <t>α</t>
    <phoneticPr fontId="2"/>
  </si>
  <si>
    <t>C</t>
    <phoneticPr fontId="2"/>
  </si>
  <si>
    <t>▼選択してください</t>
    <phoneticPr fontId="2"/>
  </si>
  <si>
    <t>未就学児（年少未満）</t>
    <phoneticPr fontId="2"/>
  </si>
  <si>
    <t>未就学児（年少以上）</t>
    <rPh sb="5" eb="7">
      <t>ネンショウ</t>
    </rPh>
    <rPh sb="7" eb="9">
      <t>イジョウ</t>
    </rPh>
    <phoneticPr fontId="2"/>
  </si>
  <si>
    <t>A</t>
    <phoneticPr fontId="2"/>
  </si>
  <si>
    <t>小学生</t>
    <phoneticPr fontId="2"/>
  </si>
  <si>
    <t>中学生</t>
    <phoneticPr fontId="2"/>
  </si>
  <si>
    <t>高校生</t>
    <phoneticPr fontId="2"/>
  </si>
  <si>
    <t>高校生</t>
  </si>
  <si>
    <t>中等教育学校生</t>
    <phoneticPr fontId="2"/>
  </si>
  <si>
    <t>中等教育学校生</t>
  </si>
  <si>
    <t>専修学校生、各種学校生</t>
    <phoneticPr fontId="2"/>
  </si>
  <si>
    <t>専修学校生、各種学校生</t>
  </si>
  <si>
    <t>大学生（短大、高専）</t>
  </si>
  <si>
    <t>イ</t>
    <phoneticPr fontId="2"/>
  </si>
  <si>
    <t>B</t>
    <phoneticPr fontId="2"/>
  </si>
  <si>
    <t>29歳以下</t>
    <phoneticPr fontId="2"/>
  </si>
  <si>
    <t>30歳以上</t>
    <phoneticPr fontId="2"/>
  </si>
  <si>
    <t>Y</t>
    <phoneticPr fontId="2"/>
  </si>
  <si>
    <t>β</t>
    <phoneticPr fontId="2"/>
  </si>
  <si>
    <t>該当無</t>
    <rPh sb="0" eb="2">
      <t>ガイトウ</t>
    </rPh>
    <rPh sb="2" eb="3">
      <t>ナ</t>
    </rPh>
    <phoneticPr fontId="2"/>
  </si>
  <si>
    <t>β</t>
  </si>
  <si>
    <t>α</t>
  </si>
  <si>
    <t>追加用1</t>
    <rPh sb="0" eb="2">
      <t>ツイカ</t>
    </rPh>
    <rPh sb="2" eb="3">
      <t>ヨウ</t>
    </rPh>
    <phoneticPr fontId="2"/>
  </si>
  <si>
    <t>追加用2</t>
    <rPh sb="0" eb="2">
      <t>ツイカ</t>
    </rPh>
    <rPh sb="2" eb="3">
      <t>ヨウ</t>
    </rPh>
    <phoneticPr fontId="2"/>
  </si>
  <si>
    <t>追加用3</t>
    <rPh sb="0" eb="2">
      <t>ツイカ</t>
    </rPh>
    <rPh sb="2" eb="3">
      <t>ヨウ</t>
    </rPh>
    <phoneticPr fontId="2"/>
  </si>
  <si>
    <t>追加用4</t>
    <rPh sb="0" eb="2">
      <t>ツイカ</t>
    </rPh>
    <rPh sb="2" eb="3">
      <t>ヨウ</t>
    </rPh>
    <phoneticPr fontId="2"/>
  </si>
  <si>
    <t>追加用5</t>
    <rPh sb="0" eb="2">
      <t>ツイカ</t>
    </rPh>
    <rPh sb="2" eb="3">
      <t>ヨウ</t>
    </rPh>
    <phoneticPr fontId="2"/>
  </si>
  <si>
    <t>追加用6</t>
    <rPh sb="0" eb="2">
      <t>ツイカ</t>
    </rPh>
    <rPh sb="2" eb="3">
      <t>ヨウ</t>
    </rPh>
    <phoneticPr fontId="2"/>
  </si>
  <si>
    <t>追加用7</t>
    <rPh sb="0" eb="2">
      <t>ツイカ</t>
    </rPh>
    <rPh sb="2" eb="3">
      <t>ヨウ</t>
    </rPh>
    <phoneticPr fontId="2"/>
  </si>
  <si>
    <t>宿泊棟</t>
    <rPh sb="2" eb="3">
      <t>トウ</t>
    </rPh>
    <phoneticPr fontId="2"/>
  </si>
  <si>
    <t>キャンプセンター</t>
    <phoneticPr fontId="2"/>
  </si>
  <si>
    <t>日帰り</t>
    <rPh sb="0" eb="2">
      <t>ヒガエ</t>
    </rPh>
    <phoneticPr fontId="2"/>
  </si>
  <si>
    <t>宿泊棟</t>
    <rPh sb="0" eb="2">
      <t>シュクハク</t>
    </rPh>
    <rPh sb="2" eb="3">
      <t>トウ</t>
    </rPh>
    <phoneticPr fontId="2"/>
  </si>
  <si>
    <t>宿泊棟</t>
    <rPh sb="0" eb="3">
      <t>シュクハクトウ</t>
    </rPh>
    <phoneticPr fontId="2"/>
  </si>
  <si>
    <t>日帰り</t>
    <phoneticPr fontId="2"/>
  </si>
  <si>
    <t>②活動プログラム指導料（特定活動研修実施経費）</t>
    <rPh sb="1" eb="3">
      <t>カツドウ</t>
    </rPh>
    <rPh sb="8" eb="11">
      <t>シドウリョウ</t>
    </rPh>
    <rPh sb="12" eb="22">
      <t>トクテイカツドウケンシュウジッシケイヒ</t>
    </rPh>
    <phoneticPr fontId="2"/>
  </si>
  <si>
    <t>マウンテンバイク：200円/人</t>
    <rPh sb="12" eb="13">
      <t>エン</t>
    </rPh>
    <phoneticPr fontId="2"/>
  </si>
  <si>
    <t>スポーツクライミング：170円/人</t>
    <rPh sb="14" eb="15">
      <t>エン</t>
    </rPh>
    <phoneticPr fontId="2"/>
  </si>
  <si>
    <t>カヌー（ショートツーリング）：1,030円/人</t>
    <rPh sb="20" eb="21">
      <t>エン</t>
    </rPh>
    <phoneticPr fontId="2"/>
  </si>
  <si>
    <t>カヌー（ロングツーリング）：2,500円/人</t>
    <rPh sb="19" eb="20">
      <t>エン</t>
    </rPh>
    <phoneticPr fontId="2"/>
  </si>
  <si>
    <t>エアロビクスダンス：80円/人</t>
    <rPh sb="12" eb="13">
      <t>エン</t>
    </rPh>
    <phoneticPr fontId="2"/>
  </si>
  <si>
    <t>座禅：80円/人</t>
    <rPh sb="5" eb="6">
      <t>エン</t>
    </rPh>
    <phoneticPr fontId="2"/>
  </si>
  <si>
    <t>自然観察：130円/人</t>
    <rPh sb="8" eb="9">
      <t>エン</t>
    </rPh>
    <phoneticPr fontId="2"/>
  </si>
  <si>
    <t>天体観察：170円/人</t>
    <rPh sb="8" eb="9">
      <t>エン</t>
    </rPh>
    <phoneticPr fontId="2"/>
  </si>
  <si>
    <t>ウォークラリー：50円/人</t>
    <rPh sb="10" eb="11">
      <t>エン</t>
    </rPh>
    <phoneticPr fontId="2"/>
  </si>
  <si>
    <t>スコアオリエンテーリング：50円/人</t>
    <rPh sb="15" eb="16">
      <t>エン</t>
    </rPh>
    <phoneticPr fontId="2"/>
  </si>
  <si>
    <t>グループワークゲーム：50円/人</t>
    <rPh sb="13" eb="14">
      <t>エン</t>
    </rPh>
    <phoneticPr fontId="2"/>
  </si>
  <si>
    <t>レクリエーション（キャンプファイヤー）：50円/人</t>
    <rPh sb="22" eb="23">
      <t>エン</t>
    </rPh>
    <phoneticPr fontId="2"/>
  </si>
  <si>
    <t>クラフト（竹とんぼ）：6,300円/回</t>
    <rPh sb="16" eb="17">
      <t>エン</t>
    </rPh>
    <rPh sb="18" eb="19">
      <t>カイ</t>
    </rPh>
    <phoneticPr fontId="2"/>
  </si>
  <si>
    <t>茶道：6,700円/回</t>
    <rPh sb="8" eb="9">
      <t>エン</t>
    </rPh>
    <rPh sb="10" eb="11">
      <t>カイ</t>
    </rPh>
    <phoneticPr fontId="2"/>
  </si>
  <si>
    <t>講師室：810円/部屋</t>
    <rPh sb="0" eb="2">
      <t>コウシ</t>
    </rPh>
    <rPh sb="2" eb="3">
      <t>シツ</t>
    </rPh>
    <rPh sb="7" eb="8">
      <t>エン</t>
    </rPh>
    <rPh sb="9" eb="11">
      <t>ヘヤ</t>
    </rPh>
    <phoneticPr fontId="11"/>
  </si>
  <si>
    <t>③夜間照明料金</t>
    <rPh sb="1" eb="3">
      <t>ヤカン</t>
    </rPh>
    <rPh sb="3" eb="5">
      <t>ショウメイ</t>
    </rPh>
    <rPh sb="5" eb="7">
      <t>リョウキン</t>
    </rPh>
    <phoneticPr fontId="2"/>
  </si>
  <si>
    <t>国立大洲青少年交流の家　経費計算表</t>
    <rPh sb="2" eb="4">
      <t>オオズ</t>
    </rPh>
    <rPh sb="7" eb="9">
      <t>コウリュウ</t>
    </rPh>
    <rPh sb="12" eb="14">
      <t>ケイヒ</t>
    </rPh>
    <rPh sb="14" eb="17">
      <t>ケイサンヒョウ</t>
    </rPh>
    <phoneticPr fontId="2"/>
  </si>
  <si>
    <t>交流の家請求分</t>
    <rPh sb="0" eb="2">
      <t>コウリュウ</t>
    </rPh>
    <rPh sb="3" eb="4">
      <t>イエ</t>
    </rPh>
    <rPh sb="4" eb="7">
      <t>セイキュウブン</t>
    </rPh>
    <phoneticPr fontId="2"/>
  </si>
  <si>
    <t>検索⑥</t>
    <rPh sb="0" eb="2">
      <t>ケンサク</t>
    </rPh>
    <phoneticPr fontId="2"/>
  </si>
  <si>
    <t>数量</t>
    <rPh sb="0" eb="2">
      <t>スウリョウ</t>
    </rPh>
    <phoneticPr fontId="2"/>
  </si>
  <si>
    <t>費用</t>
    <rPh sb="0" eb="2">
      <t>ヒヨウ</t>
    </rPh>
    <phoneticPr fontId="2"/>
  </si>
  <si>
    <t>レストラン</t>
    <phoneticPr fontId="2"/>
  </si>
  <si>
    <t>野外炊飯</t>
    <rPh sb="0" eb="4">
      <t>ヤガイスイハン</t>
    </rPh>
    <phoneticPr fontId="2"/>
  </si>
  <si>
    <t>□朝食</t>
    <rPh sb="1" eb="3">
      <t>チョウショク</t>
    </rPh>
    <phoneticPr fontId="2"/>
  </si>
  <si>
    <t>□昼食</t>
    <rPh sb="1" eb="3">
      <t>チュウショク</t>
    </rPh>
    <phoneticPr fontId="2"/>
  </si>
  <si>
    <t>□夕食</t>
    <rPh sb="1" eb="3">
      <t>ユウショク</t>
    </rPh>
    <phoneticPr fontId="2"/>
  </si>
  <si>
    <t>〇朝食</t>
    <rPh sb="1" eb="3">
      <t>チョウショク</t>
    </rPh>
    <phoneticPr fontId="2"/>
  </si>
  <si>
    <t>〇昼食</t>
    <rPh sb="1" eb="3">
      <t>チュウショク</t>
    </rPh>
    <phoneticPr fontId="2"/>
  </si>
  <si>
    <t>〇夕食</t>
    <rPh sb="1" eb="3">
      <t>ユウショク</t>
    </rPh>
    <phoneticPr fontId="2"/>
  </si>
  <si>
    <t>〇集団宿泊【小学校】での利用</t>
    <rPh sb="1" eb="3">
      <t>シュウダン</t>
    </rPh>
    <rPh sb="3" eb="5">
      <t>シュクハク</t>
    </rPh>
    <rPh sb="6" eb="9">
      <t>ショウガッコウ</t>
    </rPh>
    <rPh sb="12" eb="14">
      <t>リヨウ</t>
    </rPh>
    <phoneticPr fontId="2"/>
  </si>
  <si>
    <t>〇集団宿泊【小学校】以外での利用</t>
    <rPh sb="1" eb="3">
      <t>シュウダン</t>
    </rPh>
    <rPh sb="3" eb="5">
      <t>シュクハク</t>
    </rPh>
    <rPh sb="6" eb="9">
      <t>ショウガッコウ</t>
    </rPh>
    <rPh sb="10" eb="12">
      <t>イガイ</t>
    </rPh>
    <rPh sb="14" eb="16">
      <t>リヨウ</t>
    </rPh>
    <phoneticPr fontId="2"/>
  </si>
  <si>
    <t>〇野外炊飯</t>
    <rPh sb="1" eb="3">
      <t>ヤガイ</t>
    </rPh>
    <rPh sb="3" eb="5">
      <t>スイハン</t>
    </rPh>
    <phoneticPr fontId="2"/>
  </si>
  <si>
    <t>〇カレーライス</t>
    <phoneticPr fontId="2"/>
  </si>
  <si>
    <t>〇焼きそば</t>
    <rPh sb="1" eb="2">
      <t>ヤ</t>
    </rPh>
    <phoneticPr fontId="2"/>
  </si>
  <si>
    <t>〇ポトフ＆パン</t>
    <phoneticPr fontId="2"/>
  </si>
  <si>
    <t>〇焼肉Aコース</t>
    <rPh sb="1" eb="3">
      <t>ヤキニク</t>
    </rPh>
    <phoneticPr fontId="2"/>
  </si>
  <si>
    <t>〇焼肉Bコース</t>
    <rPh sb="1" eb="3">
      <t>ヤキニク</t>
    </rPh>
    <phoneticPr fontId="2"/>
  </si>
  <si>
    <t>〇焼き魚</t>
    <rPh sb="1" eb="2">
      <t>ヤ</t>
    </rPh>
    <rPh sb="3" eb="4">
      <t>ザカナ</t>
    </rPh>
    <phoneticPr fontId="2"/>
  </si>
  <si>
    <t>〇目玉焼き</t>
    <rPh sb="1" eb="4">
      <t>メダマヤ</t>
    </rPh>
    <phoneticPr fontId="2"/>
  </si>
  <si>
    <t>〇野菜炒め</t>
    <rPh sb="1" eb="3">
      <t>ヤサイ</t>
    </rPh>
    <rPh sb="3" eb="4">
      <t>イタ</t>
    </rPh>
    <phoneticPr fontId="2"/>
  </si>
  <si>
    <t>□中学生以上</t>
    <rPh sb="1" eb="4">
      <t>チュウガクセイ</t>
    </rPh>
    <rPh sb="4" eb="6">
      <t>イジョウ</t>
    </rPh>
    <phoneticPr fontId="2"/>
  </si>
  <si>
    <t>□小学生</t>
    <rPh sb="1" eb="4">
      <t>ショウガクセイ</t>
    </rPh>
    <phoneticPr fontId="2"/>
  </si>
  <si>
    <t>□レストラン</t>
    <phoneticPr fontId="2"/>
  </si>
  <si>
    <t>△お弁当</t>
    <rPh sb="2" eb="4">
      <t>ベントウ</t>
    </rPh>
    <phoneticPr fontId="2"/>
  </si>
  <si>
    <t>△幕の内弁当【A】</t>
    <rPh sb="1" eb="2">
      <t>マク</t>
    </rPh>
    <rPh sb="3" eb="4">
      <t>ウチ</t>
    </rPh>
    <rPh sb="4" eb="6">
      <t>ベントウ</t>
    </rPh>
    <phoneticPr fontId="2"/>
  </si>
  <si>
    <t>△幕の内弁当【B】</t>
    <rPh sb="1" eb="2">
      <t>マク</t>
    </rPh>
    <rPh sb="3" eb="4">
      <t>ウチ</t>
    </rPh>
    <rPh sb="4" eb="6">
      <t>ベントウ</t>
    </rPh>
    <phoneticPr fontId="2"/>
  </si>
  <si>
    <t>△おかずおむすびセット</t>
    <phoneticPr fontId="2"/>
  </si>
  <si>
    <t>△パンセット</t>
    <phoneticPr fontId="2"/>
  </si>
  <si>
    <t>◇テーブルマナー</t>
    <phoneticPr fontId="2"/>
  </si>
  <si>
    <t>◇Aコース(５品)</t>
    <rPh sb="7" eb="8">
      <t>シナ</t>
    </rPh>
    <phoneticPr fontId="2"/>
  </si>
  <si>
    <t>◇Bコース(７品)</t>
    <rPh sb="7" eb="8">
      <t>シナ</t>
    </rPh>
    <phoneticPr fontId="2"/>
  </si>
  <si>
    <t>□レストラン</t>
    <phoneticPr fontId="2"/>
  </si>
  <si>
    <t>単価</t>
    <rPh sb="0" eb="2">
      <t>タンカ</t>
    </rPh>
    <phoneticPr fontId="2"/>
  </si>
  <si>
    <t>計</t>
    <rPh sb="0" eb="1">
      <t>ケイ</t>
    </rPh>
    <phoneticPr fontId="2"/>
  </si>
  <si>
    <t>△お弁当</t>
    <rPh sb="2" eb="4">
      <t>ベントウ</t>
    </rPh>
    <phoneticPr fontId="2"/>
  </si>
  <si>
    <t>金額</t>
    <rPh sb="0" eb="2">
      <t>キンガク</t>
    </rPh>
    <phoneticPr fontId="2"/>
  </si>
  <si>
    <t>合成3</t>
    <rPh sb="0" eb="2">
      <t>ゴウセイ</t>
    </rPh>
    <phoneticPr fontId="2"/>
  </si>
  <si>
    <t>検索⑩</t>
    <rPh sb="0" eb="2">
      <t>ケンサク</t>
    </rPh>
    <phoneticPr fontId="2"/>
  </si>
  <si>
    <t>レストラン請求分</t>
    <rPh sb="5" eb="8">
      <t>セイキュウブン</t>
    </rPh>
    <phoneticPr fontId="2"/>
  </si>
  <si>
    <t>パック飲料(200ｍｌ)：100円/本</t>
    <rPh sb="3" eb="5">
      <t>インリョウ</t>
    </rPh>
    <rPh sb="16" eb="17">
      <t>エン</t>
    </rPh>
    <rPh sb="18" eb="19">
      <t>ホン</t>
    </rPh>
    <phoneticPr fontId="2"/>
  </si>
  <si>
    <t>ペットボトル飲料【水】：130円/本</t>
    <phoneticPr fontId="2"/>
  </si>
  <si>
    <t>ペットボトル飲料【水以外】：160円/本</t>
    <rPh sb="10" eb="12">
      <t>イガイ</t>
    </rPh>
    <phoneticPr fontId="2"/>
  </si>
  <si>
    <t>麦茶：500円/8ℓ</t>
    <rPh sb="6" eb="7">
      <t>エン</t>
    </rPh>
    <phoneticPr fontId="2"/>
  </si>
  <si>
    <t>おにぎり：130円/個</t>
    <rPh sb="8" eb="9">
      <t>エン</t>
    </rPh>
    <rPh sb="10" eb="11">
      <t>コ</t>
    </rPh>
    <phoneticPr fontId="2"/>
  </si>
  <si>
    <t>パン：140円/個</t>
    <rPh sb="6" eb="7">
      <t>エン</t>
    </rPh>
    <rPh sb="8" eb="9">
      <t>コ</t>
    </rPh>
    <phoneticPr fontId="2"/>
  </si>
  <si>
    <t>オードブル：2,500円～</t>
    <rPh sb="11" eb="12">
      <t>エン</t>
    </rPh>
    <phoneticPr fontId="2"/>
  </si>
  <si>
    <t>板氷：350円/1.7ｋｇ</t>
    <rPh sb="6" eb="7">
      <t>エン</t>
    </rPh>
    <phoneticPr fontId="2"/>
  </si>
  <si>
    <t>氷：340円/ｋｇ</t>
    <rPh sb="5" eb="6">
      <t>エン</t>
    </rPh>
    <phoneticPr fontId="2"/>
  </si>
  <si>
    <t>つぶ氷：100円/ｋｇ</t>
    <rPh sb="7" eb="8">
      <t>エン</t>
    </rPh>
    <phoneticPr fontId="2"/>
  </si>
  <si>
    <t>アイスクリーム：160円/本　※20本から注文可</t>
    <rPh sb="11" eb="12">
      <t>エン</t>
    </rPh>
    <rPh sb="13" eb="14">
      <t>ホン</t>
    </rPh>
    <rPh sb="18" eb="19">
      <t>ホン</t>
    </rPh>
    <rPh sb="21" eb="23">
      <t>チュウモン</t>
    </rPh>
    <rPh sb="23" eb="24">
      <t>カ</t>
    </rPh>
    <phoneticPr fontId="2"/>
  </si>
  <si>
    <t>検索⑪</t>
    <rPh sb="0" eb="2">
      <t>ケンサク</t>
    </rPh>
    <phoneticPr fontId="2"/>
  </si>
  <si>
    <t>【野外炊飯】食器用洗剤：280円/本</t>
    <rPh sb="1" eb="3">
      <t>ヤガイ</t>
    </rPh>
    <rPh sb="3" eb="5">
      <t>スイハン</t>
    </rPh>
    <rPh sb="15" eb="16">
      <t>エン</t>
    </rPh>
    <rPh sb="17" eb="18">
      <t>ホン</t>
    </rPh>
    <phoneticPr fontId="2"/>
  </si>
  <si>
    <t>【野外炊飯】液体クレンザー：290円/本</t>
    <rPh sb="1" eb="3">
      <t>ヤガイ</t>
    </rPh>
    <rPh sb="3" eb="5">
      <t>スイハン</t>
    </rPh>
    <rPh sb="6" eb="8">
      <t>エキタイ</t>
    </rPh>
    <rPh sb="17" eb="18">
      <t>エン</t>
    </rPh>
    <rPh sb="19" eb="20">
      <t>ホン</t>
    </rPh>
    <phoneticPr fontId="2"/>
  </si>
  <si>
    <t>【野外炊飯】薪：420円/束</t>
    <rPh sb="1" eb="3">
      <t>ヤガイ</t>
    </rPh>
    <rPh sb="3" eb="5">
      <t>スイハン</t>
    </rPh>
    <rPh sb="6" eb="7">
      <t>マキ</t>
    </rPh>
    <rPh sb="11" eb="12">
      <t>エン</t>
    </rPh>
    <rPh sb="13" eb="14">
      <t>タバ</t>
    </rPh>
    <phoneticPr fontId="2"/>
  </si>
  <si>
    <t>【野外炊飯】木炭：300円/ｋｇ</t>
    <rPh sb="1" eb="3">
      <t>ヤガイ</t>
    </rPh>
    <rPh sb="3" eb="5">
      <t>スイハン</t>
    </rPh>
    <rPh sb="6" eb="8">
      <t>モクタン</t>
    </rPh>
    <rPh sb="12" eb="13">
      <t>エン</t>
    </rPh>
    <phoneticPr fontId="2"/>
  </si>
  <si>
    <t>【ときが森こども冒険プログラム】各シート：30円/枚</t>
    <rPh sb="4" eb="5">
      <t>モリ</t>
    </rPh>
    <rPh sb="8" eb="10">
      <t>ボウケン</t>
    </rPh>
    <rPh sb="16" eb="17">
      <t>カク</t>
    </rPh>
    <rPh sb="23" eb="24">
      <t>エン</t>
    </rPh>
    <rPh sb="25" eb="26">
      <t>マイ</t>
    </rPh>
    <phoneticPr fontId="2"/>
  </si>
  <si>
    <t>【うちわ作り】うちわ：180円/セット</t>
    <rPh sb="4" eb="5">
      <t>ヅク</t>
    </rPh>
    <rPh sb="14" eb="15">
      <t>エン</t>
    </rPh>
    <phoneticPr fontId="2"/>
  </si>
  <si>
    <t>【うちわ作り】のり：250円/セット</t>
    <rPh sb="4" eb="5">
      <t>ヅク</t>
    </rPh>
    <rPh sb="13" eb="14">
      <t>エン</t>
    </rPh>
    <phoneticPr fontId="2"/>
  </si>
  <si>
    <t>【竹とんぼ】竹とんぼ：110円/本</t>
    <rPh sb="1" eb="2">
      <t>タケ</t>
    </rPh>
    <rPh sb="6" eb="7">
      <t>タケ</t>
    </rPh>
    <rPh sb="14" eb="15">
      <t>エン</t>
    </rPh>
    <rPh sb="16" eb="17">
      <t>ホン</t>
    </rPh>
    <phoneticPr fontId="2"/>
  </si>
  <si>
    <t>【折り紙建築】台紙：20円/枚</t>
    <rPh sb="12" eb="13">
      <t>エン</t>
    </rPh>
    <phoneticPr fontId="2"/>
  </si>
  <si>
    <t>【ティッシュデザイン】ラミネート加工：20円/枚</t>
    <rPh sb="21" eb="22">
      <t>エン</t>
    </rPh>
    <rPh sb="23" eb="24">
      <t>マイ</t>
    </rPh>
    <phoneticPr fontId="2"/>
  </si>
  <si>
    <t>【キャンドルサービス】ろうそく大(50号)：300円/本</t>
    <rPh sb="15" eb="16">
      <t>ダイ</t>
    </rPh>
    <rPh sb="19" eb="20">
      <t>ゴウ</t>
    </rPh>
    <rPh sb="25" eb="26">
      <t>エン</t>
    </rPh>
    <rPh sb="27" eb="28">
      <t>ホン</t>
    </rPh>
    <phoneticPr fontId="2"/>
  </si>
  <si>
    <t>【キャンドルサービス】ろうそく小(5号)：60円/本</t>
    <rPh sb="15" eb="16">
      <t>ショウ</t>
    </rPh>
    <rPh sb="18" eb="19">
      <t>ゴウ</t>
    </rPh>
    <rPh sb="23" eb="24">
      <t>エン</t>
    </rPh>
    <rPh sb="25" eb="26">
      <t>ホン</t>
    </rPh>
    <phoneticPr fontId="2"/>
  </si>
  <si>
    <t>【キャンプファイヤー】薪：420円/束</t>
    <rPh sb="11" eb="12">
      <t>マキ</t>
    </rPh>
    <rPh sb="16" eb="17">
      <t>エン</t>
    </rPh>
    <rPh sb="18" eb="19">
      <t>タバ</t>
    </rPh>
    <phoneticPr fontId="2"/>
  </si>
  <si>
    <t>【キャンプファイヤー】灯油：100円/ℓ</t>
    <rPh sb="11" eb="13">
      <t>トウユ</t>
    </rPh>
    <rPh sb="17" eb="18">
      <t>エン</t>
    </rPh>
    <phoneticPr fontId="2"/>
  </si>
  <si>
    <t>【キャンプファイヤー】トーチ棒：120円/本</t>
    <rPh sb="14" eb="15">
      <t>ボウ</t>
    </rPh>
    <rPh sb="19" eb="20">
      <t>エン</t>
    </rPh>
    <rPh sb="21" eb="22">
      <t>ホン</t>
    </rPh>
    <phoneticPr fontId="2"/>
  </si>
  <si>
    <t>【茶道】茶菓子：400円/人</t>
    <rPh sb="1" eb="3">
      <t>サドウ</t>
    </rPh>
    <rPh sb="4" eb="7">
      <t>チャガシ</t>
    </rPh>
    <rPh sb="11" eb="12">
      <t>エン</t>
    </rPh>
    <rPh sb="13" eb="14">
      <t>ニン</t>
    </rPh>
    <phoneticPr fontId="2"/>
  </si>
  <si>
    <t>【ストーンアート】ニス：1,600円/本</t>
    <rPh sb="17" eb="18">
      <t>エン</t>
    </rPh>
    <rPh sb="19" eb="20">
      <t>ホン</t>
    </rPh>
    <phoneticPr fontId="2"/>
  </si>
  <si>
    <t>【その他】コピー：10円/枚</t>
    <rPh sb="3" eb="4">
      <t>タ</t>
    </rPh>
    <rPh sb="11" eb="12">
      <t>エン</t>
    </rPh>
    <rPh sb="13" eb="14">
      <t>マイ</t>
    </rPh>
    <phoneticPr fontId="2"/>
  </si>
  <si>
    <t>宿泊場所</t>
    <rPh sb="0" eb="2">
      <t>シュクハク</t>
    </rPh>
    <rPh sb="2" eb="4">
      <t>バショ</t>
    </rPh>
    <phoneticPr fontId="2"/>
  </si>
  <si>
    <t>食事種別</t>
    <rPh sb="0" eb="2">
      <t>ショクジ</t>
    </rPh>
    <rPh sb="2" eb="3">
      <t>シュ</t>
    </rPh>
    <rPh sb="3" eb="4">
      <t>ベツ</t>
    </rPh>
    <phoneticPr fontId="2"/>
  </si>
  <si>
    <t>種別詳細①</t>
    <rPh sb="0" eb="2">
      <t>シュベツ</t>
    </rPh>
    <rPh sb="2" eb="4">
      <t>ショウサイ</t>
    </rPh>
    <phoneticPr fontId="2"/>
  </si>
  <si>
    <t>種別詳細③</t>
    <phoneticPr fontId="2"/>
  </si>
  <si>
    <t>講師室：810円/部屋</t>
    <phoneticPr fontId="2"/>
  </si>
  <si>
    <t>お弁当・テーブルマナーは種別詳細①、レストランは種別詳細②、野外炊飯は種別詳細③まで選択</t>
    <rPh sb="42" eb="44">
      <t>センタク</t>
    </rPh>
    <phoneticPr fontId="2"/>
  </si>
  <si>
    <r>
      <t>カヌー（平水版）［</t>
    </r>
    <r>
      <rPr>
        <sz val="11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  <scheme val="minor"/>
      </rPr>
      <t>人１艇］/：500円人</t>
    </r>
    <rPh sb="19" eb="20">
      <t>エン</t>
    </rPh>
    <phoneticPr fontId="2"/>
  </si>
  <si>
    <t>カヌー（平水版）［２人１艇］/：200円/人</t>
    <rPh sb="19" eb="20">
      <t>エン</t>
    </rPh>
    <phoneticPr fontId="2"/>
  </si>
  <si>
    <t>【ウォークラリー】地図：15円/枚</t>
    <rPh sb="9" eb="11">
      <t>チズ</t>
    </rPh>
    <rPh sb="14" eb="15">
      <t>エン</t>
    </rPh>
    <rPh sb="16" eb="17">
      <t>マイ</t>
    </rPh>
    <phoneticPr fontId="2"/>
  </si>
  <si>
    <t>【オリエンテーリング】地図：30円/枚</t>
    <rPh sb="11" eb="13">
      <t>チズ</t>
    </rPh>
    <rPh sb="16" eb="17">
      <t>エン</t>
    </rPh>
    <rPh sb="18" eb="19">
      <t>マイ</t>
    </rPh>
    <phoneticPr fontId="2"/>
  </si>
  <si>
    <t>【青少年団体】グラウンド（全面）：1,500円/回</t>
    <rPh sb="13" eb="15">
      <t>ゼンメン</t>
    </rPh>
    <rPh sb="22" eb="23">
      <t>エン</t>
    </rPh>
    <phoneticPr fontId="11"/>
  </si>
  <si>
    <t>【青少年団体】グラウンド（半面）：750円/回</t>
    <rPh sb="13" eb="15">
      <t>ハンメン</t>
    </rPh>
    <rPh sb="20" eb="21">
      <t>エン</t>
    </rPh>
    <phoneticPr fontId="11"/>
  </si>
  <si>
    <t>【青少年団体】テニスコート(１面)：300円/回</t>
    <rPh sb="15" eb="16">
      <t>メン</t>
    </rPh>
    <rPh sb="21" eb="22">
      <t>エン</t>
    </rPh>
    <phoneticPr fontId="2"/>
  </si>
  <si>
    <t>【青少年団体】テニスコート(２面)：600円/回</t>
    <rPh sb="15" eb="16">
      <t>メン</t>
    </rPh>
    <rPh sb="21" eb="22">
      <t>エン</t>
    </rPh>
    <phoneticPr fontId="2"/>
  </si>
  <si>
    <t>【青少年団体】テニスコート(３面)：900円/回</t>
    <rPh sb="15" eb="16">
      <t>メン</t>
    </rPh>
    <rPh sb="21" eb="22">
      <t>エン</t>
    </rPh>
    <phoneticPr fontId="2"/>
  </si>
  <si>
    <t>【青少年団体】テニスコート(４面)：1,200円/回</t>
    <rPh sb="15" eb="16">
      <t>メン</t>
    </rPh>
    <rPh sb="23" eb="24">
      <t>エン</t>
    </rPh>
    <phoneticPr fontId="2"/>
  </si>
  <si>
    <t>【一般団体】グラウンド（全面）：6,000円/回</t>
    <rPh sb="12" eb="14">
      <t>ゼンメン</t>
    </rPh>
    <rPh sb="21" eb="22">
      <t>エン</t>
    </rPh>
    <phoneticPr fontId="11"/>
  </si>
  <si>
    <t>【一般団体】グラウンド（半面）：3,000円/回</t>
    <rPh sb="12" eb="14">
      <t>ハンメン</t>
    </rPh>
    <rPh sb="21" eb="22">
      <t>エン</t>
    </rPh>
    <phoneticPr fontId="11"/>
  </si>
  <si>
    <t>【一般団体】テニスコート(１面)：1,200円/回</t>
    <rPh sb="14" eb="15">
      <t>メン</t>
    </rPh>
    <rPh sb="22" eb="23">
      <t>エン</t>
    </rPh>
    <phoneticPr fontId="2"/>
  </si>
  <si>
    <t>【一般団体】テニスコート(２面)：2,400円/回</t>
    <rPh sb="14" eb="15">
      <t>メン</t>
    </rPh>
    <rPh sb="22" eb="23">
      <t>エン</t>
    </rPh>
    <phoneticPr fontId="2"/>
  </si>
  <si>
    <t>【一般団体】テニスコート(３面)：3,600円/回</t>
    <rPh sb="14" eb="15">
      <t>メン</t>
    </rPh>
    <rPh sb="22" eb="23">
      <t>エン</t>
    </rPh>
    <phoneticPr fontId="2"/>
  </si>
  <si>
    <t>【一般団体】テニスコート(４面)：4,800円/回</t>
    <rPh sb="14" eb="15">
      <t>メン</t>
    </rPh>
    <rPh sb="22" eb="23">
      <t>エン</t>
    </rPh>
    <phoneticPr fontId="2"/>
  </si>
  <si>
    <r>
      <t>　　　　　　　　　⑥食費　　</t>
    </r>
    <r>
      <rPr>
        <b/>
        <sz val="11"/>
        <color theme="0"/>
        <rFont val="游ゴシック"/>
        <family val="3"/>
        <charset val="128"/>
      </rPr>
      <t>※左から順に入力してください。</t>
    </r>
    <rPh sb="10" eb="12">
      <t>ショクヒ</t>
    </rPh>
    <rPh sb="15" eb="16">
      <t>ヒダリ</t>
    </rPh>
    <rPh sb="18" eb="19">
      <t>ジュン</t>
    </rPh>
    <rPh sb="20" eb="22">
      <t>ニュウリョク</t>
    </rPh>
    <phoneticPr fontId="2"/>
  </si>
  <si>
    <t>⑦飲み物他</t>
    <rPh sb="1" eb="2">
      <t>ノ</t>
    </rPh>
    <rPh sb="3" eb="4">
      <t>モノ</t>
    </rPh>
    <rPh sb="4" eb="5">
      <t>ホカ</t>
    </rPh>
    <phoneticPr fontId="2"/>
  </si>
  <si>
    <t>⑧教材費等</t>
    <rPh sb="1" eb="3">
      <t>キョウザイ</t>
    </rPh>
    <rPh sb="3" eb="4">
      <t>ヒ</t>
    </rPh>
    <rPh sb="4" eb="5">
      <t>トウ</t>
    </rPh>
    <phoneticPr fontId="2"/>
  </si>
  <si>
    <t>検索⑫</t>
    <rPh sb="0" eb="2">
      <t>ケンサク</t>
    </rPh>
    <phoneticPr fontId="2"/>
  </si>
  <si>
    <t>検索⑬</t>
    <rPh sb="0" eb="2">
      <t>ケンサク</t>
    </rPh>
    <phoneticPr fontId="2"/>
  </si>
  <si>
    <t>グラウンド（全面）</t>
    <rPh sb="6" eb="8">
      <t>ゼンメン</t>
    </rPh>
    <phoneticPr fontId="11"/>
  </si>
  <si>
    <t>グラウンド（半面）</t>
    <rPh sb="6" eb="8">
      <t>ハンメン</t>
    </rPh>
    <phoneticPr fontId="2"/>
  </si>
  <si>
    <t>第2グラウンド</t>
    <rPh sb="0" eb="1">
      <t>ダイ</t>
    </rPh>
    <phoneticPr fontId="2"/>
  </si>
  <si>
    <t>テニスコート（1面）</t>
    <rPh sb="8" eb="9">
      <t>メン</t>
    </rPh>
    <phoneticPr fontId="2"/>
  </si>
  <si>
    <t>テニスコート（2面）</t>
    <rPh sb="8" eb="9">
      <t>メン</t>
    </rPh>
    <phoneticPr fontId="2"/>
  </si>
  <si>
    <t>テニスコート（3面）</t>
    <rPh sb="8" eb="9">
      <t>メン</t>
    </rPh>
    <phoneticPr fontId="2"/>
  </si>
  <si>
    <t>テニスコート（4面）</t>
    <rPh sb="8" eb="9">
      <t>メン</t>
    </rPh>
    <phoneticPr fontId="2"/>
  </si>
  <si>
    <t>体育館（全面）</t>
    <rPh sb="0" eb="3">
      <t>タイイクカン</t>
    </rPh>
    <rPh sb="4" eb="6">
      <t>ゼンメン</t>
    </rPh>
    <phoneticPr fontId="2"/>
  </si>
  <si>
    <t>体育館（半面）</t>
    <rPh sb="0" eb="3">
      <t>タイイクカン</t>
    </rPh>
    <rPh sb="4" eb="6">
      <t>ハンメン</t>
    </rPh>
    <phoneticPr fontId="2"/>
  </si>
  <si>
    <t>卓球室</t>
    <rPh sb="0" eb="2">
      <t>タッキュウ</t>
    </rPh>
    <rPh sb="2" eb="3">
      <t>シツ</t>
    </rPh>
    <phoneticPr fontId="2"/>
  </si>
  <si>
    <t>ホール</t>
    <phoneticPr fontId="2"/>
  </si>
  <si>
    <t>青少年団体</t>
    <rPh sb="0" eb="3">
      <t>セイショウネン</t>
    </rPh>
    <rPh sb="3" eb="5">
      <t>ダンタイ</t>
    </rPh>
    <phoneticPr fontId="2"/>
  </si>
  <si>
    <t>一般団体</t>
    <rPh sb="0" eb="2">
      <t>イッパン</t>
    </rPh>
    <rPh sb="2" eb="4">
      <t>ダンタイ</t>
    </rPh>
    <phoneticPr fontId="2"/>
  </si>
  <si>
    <t>研修場所</t>
    <rPh sb="0" eb="2">
      <t>ケンシュウ</t>
    </rPh>
    <rPh sb="2" eb="4">
      <t>バショ</t>
    </rPh>
    <phoneticPr fontId="2"/>
  </si>
  <si>
    <t>種別詳細②</t>
    <phoneticPr fontId="2"/>
  </si>
  <si>
    <t>オリエンテーションルーム</t>
    <phoneticPr fontId="2"/>
  </si>
  <si>
    <t>21ルーム</t>
    <phoneticPr fontId="2"/>
  </si>
  <si>
    <t>22ルーム</t>
    <phoneticPr fontId="2"/>
  </si>
  <si>
    <t>23ルーム</t>
    <phoneticPr fontId="2"/>
  </si>
  <si>
    <t>24ルーム</t>
    <phoneticPr fontId="2"/>
  </si>
  <si>
    <t>視聴覚室</t>
    <rPh sb="0" eb="4">
      <t>シチョウカクシツ</t>
    </rPh>
    <phoneticPr fontId="2"/>
  </si>
  <si>
    <t>本館和室</t>
    <rPh sb="0" eb="2">
      <t>ホンカン</t>
    </rPh>
    <rPh sb="2" eb="4">
      <t>ワシツ</t>
    </rPh>
    <phoneticPr fontId="2"/>
  </si>
  <si>
    <t>ミュージックルーム</t>
    <phoneticPr fontId="2"/>
  </si>
  <si>
    <t>30ルーム</t>
    <phoneticPr fontId="2"/>
  </si>
  <si>
    <t>31ルーム</t>
    <phoneticPr fontId="2"/>
  </si>
  <si>
    <t>32ルーム</t>
    <phoneticPr fontId="2"/>
  </si>
  <si>
    <t>33ルーム</t>
    <phoneticPr fontId="2"/>
  </si>
  <si>
    <t>34ルーム</t>
    <phoneticPr fontId="2"/>
  </si>
  <si>
    <t>35ルーム</t>
    <phoneticPr fontId="2"/>
  </si>
  <si>
    <t>36ルーム</t>
    <phoneticPr fontId="2"/>
  </si>
  <si>
    <t>武道館和室</t>
    <rPh sb="0" eb="3">
      <t>ブドウカン</t>
    </rPh>
    <rPh sb="3" eb="5">
      <t>ワシツ</t>
    </rPh>
    <phoneticPr fontId="2"/>
  </si>
  <si>
    <t>スポーツ研修室</t>
    <rPh sb="4" eb="7">
      <t>ケンシュウシツ</t>
    </rPh>
    <phoneticPr fontId="2"/>
  </si>
  <si>
    <t>エコスタディルーム</t>
    <phoneticPr fontId="2"/>
  </si>
  <si>
    <t>シアタールーム</t>
    <phoneticPr fontId="2"/>
  </si>
  <si>
    <t>クラフト室</t>
    <rPh sb="4" eb="5">
      <t>シツ</t>
    </rPh>
    <phoneticPr fontId="2"/>
  </si>
  <si>
    <t>リフレッシュルーム</t>
    <phoneticPr fontId="2"/>
  </si>
  <si>
    <t>25ルーム</t>
    <phoneticPr fontId="2"/>
  </si>
  <si>
    <t>区分</t>
    <rPh sb="0" eb="2">
      <t>クブン</t>
    </rPh>
    <phoneticPr fontId="2"/>
  </si>
  <si>
    <t>合成</t>
    <rPh sb="0" eb="2">
      <t>ゴウセイ</t>
    </rPh>
    <phoneticPr fontId="2"/>
  </si>
  <si>
    <t>金額</t>
    <rPh sb="0" eb="2">
      <t>キンガク</t>
    </rPh>
    <phoneticPr fontId="2"/>
  </si>
  <si>
    <t>▼選択</t>
  </si>
  <si>
    <t>▼選択</t>
    <phoneticPr fontId="2"/>
  </si>
  <si>
    <t>合計</t>
    <rPh sb="0" eb="2">
      <t>ゴウケイ</t>
    </rPh>
    <phoneticPr fontId="2"/>
  </si>
  <si>
    <t>レストラン請求分</t>
    <phoneticPr fontId="2"/>
  </si>
  <si>
    <t>交流の家請求分</t>
    <rPh sb="0" eb="2">
      <t>コウリュウ</t>
    </rPh>
    <rPh sb="3" eb="4">
      <t>イエ</t>
    </rPh>
    <rPh sb="4" eb="7">
      <t>セイキュウブン</t>
    </rPh>
    <phoneticPr fontId="2"/>
  </si>
  <si>
    <t>円</t>
    <rPh sb="0" eb="1">
      <t>エン</t>
    </rPh>
    <phoneticPr fontId="2"/>
  </si>
  <si>
    <t>(７泊目)</t>
    <rPh sb="2" eb="3">
      <t>ハク</t>
    </rPh>
    <rPh sb="3" eb="4">
      <t>メ</t>
    </rPh>
    <phoneticPr fontId="2"/>
  </si>
  <si>
    <t>回数</t>
    <rPh sb="0" eb="2">
      <t>カイスウ</t>
    </rPh>
    <phoneticPr fontId="2"/>
  </si>
  <si>
    <r>
      <t xml:space="preserve">所属
</t>
    </r>
    <r>
      <rPr>
        <b/>
        <sz val="6"/>
        <rFont val="游ゴシック"/>
        <family val="3"/>
        <charset val="128"/>
      </rPr>
      <t>※</t>
    </r>
    <r>
      <rPr>
        <b/>
        <sz val="5.5"/>
        <rFont val="游ゴシック"/>
        <family val="3"/>
        <charset val="128"/>
      </rPr>
      <t>一般団体の大人｢29歳以下｣｢30歳以上｣</t>
    </r>
    <r>
      <rPr>
        <b/>
        <sz val="6"/>
        <rFont val="游ゴシック"/>
        <family val="3"/>
        <charset val="128"/>
      </rPr>
      <t xml:space="preserve">
青少年団体の大人｢指導員・関係者｣　　　　　　　　　　</t>
    </r>
    <rPh sb="0" eb="2">
      <t>ショゾク</t>
    </rPh>
    <rPh sb="5" eb="7">
      <t>イッパン</t>
    </rPh>
    <rPh sb="7" eb="9">
      <t>ダンタイ</t>
    </rPh>
    <rPh sb="10" eb="12">
      <t>オトナ</t>
    </rPh>
    <rPh sb="15" eb="16">
      <t>サイ</t>
    </rPh>
    <rPh sb="16" eb="18">
      <t>イカ</t>
    </rPh>
    <rPh sb="22" eb="23">
      <t>サイ</t>
    </rPh>
    <rPh sb="23" eb="25">
      <t>イジョウ</t>
    </rPh>
    <rPh sb="27" eb="30">
      <t>セイショウネン</t>
    </rPh>
    <rPh sb="30" eb="32">
      <t>ダンタイ</t>
    </rPh>
    <rPh sb="33" eb="35">
      <t>オトナ</t>
    </rPh>
    <rPh sb="36" eb="38">
      <t>シドウ</t>
    </rPh>
    <rPh sb="38" eb="39">
      <t>イン</t>
    </rPh>
    <rPh sb="40" eb="43">
      <t>カンケイシャ</t>
    </rPh>
    <phoneticPr fontId="2"/>
  </si>
  <si>
    <t>①施設使用料【宿泊】</t>
    <rPh sb="1" eb="3">
      <t>シセツ</t>
    </rPh>
    <rPh sb="3" eb="5">
      <t>シヨウ</t>
    </rPh>
    <rPh sb="5" eb="6">
      <t>リョウ</t>
    </rPh>
    <rPh sb="7" eb="9">
      <t>シュクハク</t>
    </rPh>
    <phoneticPr fontId="2"/>
  </si>
  <si>
    <t>利用期間
(西暦)</t>
    <rPh sb="0" eb="2">
      <t>リヨウ</t>
    </rPh>
    <rPh sb="2" eb="4">
      <t>キカン</t>
    </rPh>
    <rPh sb="6" eb="8">
      <t>セイレキ</t>
    </rPh>
    <phoneticPr fontId="2"/>
  </si>
  <si>
    <t>□３歳から未就学児</t>
    <rPh sb="2" eb="3">
      <t>サイ</t>
    </rPh>
    <rPh sb="5" eb="9">
      <t>ミシュウガクジ</t>
    </rPh>
    <phoneticPr fontId="2"/>
  </si>
  <si>
    <t>□３歳未就学児</t>
    <rPh sb="2" eb="3">
      <t>サイ</t>
    </rPh>
    <rPh sb="3" eb="7">
      <t>ミシュウガクジ</t>
    </rPh>
    <phoneticPr fontId="2"/>
  </si>
  <si>
    <t>武道場</t>
    <rPh sb="0" eb="3">
      <t>ブドウジョウ</t>
    </rPh>
    <phoneticPr fontId="2"/>
  </si>
  <si>
    <t>⑤研修施設利用料</t>
    <rPh sb="1" eb="3">
      <t>ケンシュウ</t>
    </rPh>
    <rPh sb="3" eb="5">
      <t>シセツ</t>
    </rPh>
    <rPh sb="5" eb="8">
      <t>リヨウリョウ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</si>
</sst>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20"/>
      <name val="游ゴシック"/>
      <family val="3"/>
      <charset val="128"/>
    </font>
    <font>
      <sz val="20"/>
      <name val="游ゴシック"/>
      <family val="3"/>
      <charset val="128"/>
    </font>
    <font>
      <b/>
      <sz val="28"/>
      <color theme="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22"/>
      <name val="游ゴシック"/>
      <family val="3"/>
      <charset val="128"/>
    </font>
    <font>
      <b/>
      <sz val="22"/>
      <color theme="0"/>
      <name val="游ゴシック"/>
      <family val="3"/>
      <charset val="128"/>
    </font>
    <font>
      <sz val="1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6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b/>
      <sz val="5.5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5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2" borderId="1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177" fontId="17" fillId="2" borderId="10" xfId="0" applyNumberFormat="1" applyFont="1" applyFill="1" applyBorder="1" applyAlignment="1">
      <alignment horizontal="center"/>
    </xf>
    <xf numFmtId="0" fontId="17" fillId="0" borderId="1" xfId="0" applyFont="1" applyBorder="1"/>
    <xf numFmtId="0" fontId="17" fillId="0" borderId="10" xfId="0" applyFont="1" applyBorder="1"/>
    <xf numFmtId="0" fontId="17" fillId="4" borderId="10" xfId="0" applyFont="1" applyFill="1" applyBorder="1"/>
    <xf numFmtId="177" fontId="17" fillId="0" borderId="10" xfId="0" applyNumberFormat="1" applyFont="1" applyBorder="1"/>
    <xf numFmtId="0" fontId="17" fillId="0" borderId="10" xfId="0" applyFont="1" applyBorder="1" applyAlignment="1">
      <alignment horizontal="center"/>
    </xf>
    <xf numFmtId="0" fontId="17" fillId="7" borderId="10" xfId="0" applyFont="1" applyFill="1" applyBorder="1"/>
    <xf numFmtId="177" fontId="17" fillId="0" borderId="10" xfId="0" applyNumberFormat="1" applyFont="1" applyBorder="1" applyAlignment="1">
      <alignment horizontal="right"/>
    </xf>
    <xf numFmtId="0" fontId="17" fillId="5" borderId="10" xfId="0" applyFont="1" applyFill="1" applyBorder="1"/>
    <xf numFmtId="0" fontId="17" fillId="6" borderId="10" xfId="0" applyFont="1" applyFill="1" applyBorder="1"/>
    <xf numFmtId="177" fontId="17" fillId="0" borderId="0" xfId="0" applyNumberFormat="1" applyFont="1"/>
    <xf numFmtId="0" fontId="17" fillId="2" borderId="0" xfId="0" applyFont="1" applyFill="1" applyAlignment="1">
      <alignment horizontal="center"/>
    </xf>
    <xf numFmtId="177" fontId="18" fillId="0" borderId="10" xfId="0" applyNumberFormat="1" applyFont="1" applyBorder="1" applyAlignment="1">
      <alignment horizontal="right"/>
    </xf>
    <xf numFmtId="177" fontId="19" fillId="0" borderId="10" xfId="0" applyNumberFormat="1" applyFont="1" applyBorder="1"/>
    <xf numFmtId="0" fontId="6" fillId="2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8" borderId="10" xfId="0" applyFont="1" applyFill="1" applyBorder="1"/>
    <xf numFmtId="0" fontId="17" fillId="8" borderId="1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Border="1"/>
    <xf numFmtId="177" fontId="17" fillId="0" borderId="0" xfId="0" applyNumberFormat="1" applyFont="1" applyBorder="1"/>
    <xf numFmtId="177" fontId="17" fillId="0" borderId="0" xfId="0" applyNumberFormat="1" applyFont="1" applyBorder="1" applyAlignment="1">
      <alignment horizontal="right"/>
    </xf>
    <xf numFmtId="0" fontId="15" fillId="3" borderId="5" xfId="0" applyFont="1" applyFill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17" fillId="0" borderId="0" xfId="0" applyFont="1" applyFill="1"/>
    <xf numFmtId="0" fontId="17" fillId="2" borderId="10" xfId="0" applyFont="1" applyFill="1" applyBorder="1"/>
    <xf numFmtId="0" fontId="17" fillId="10" borderId="10" xfId="0" applyFont="1" applyFill="1" applyBorder="1"/>
    <xf numFmtId="0" fontId="17" fillId="0" borderId="10" xfId="0" applyFont="1" applyFill="1" applyBorder="1"/>
    <xf numFmtId="0" fontId="17" fillId="11" borderId="10" xfId="0" applyFont="1" applyFill="1" applyBorder="1"/>
    <xf numFmtId="0" fontId="17" fillId="12" borderId="10" xfId="0" applyFont="1" applyFill="1" applyBorder="1"/>
    <xf numFmtId="0" fontId="5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3" fontId="17" fillId="0" borderId="10" xfId="0" applyNumberFormat="1" applyFont="1" applyBorder="1"/>
    <xf numFmtId="0" fontId="10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0" fillId="9" borderId="34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25" fillId="3" borderId="25" xfId="0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textRotation="255"/>
    </xf>
    <xf numFmtId="0" fontId="17" fillId="0" borderId="7" xfId="0" applyFont="1" applyFill="1" applyBorder="1" applyAlignment="1"/>
    <xf numFmtId="0" fontId="17" fillId="0" borderId="5" xfId="0" applyFont="1" applyFill="1" applyBorder="1" applyAlignment="1"/>
    <xf numFmtId="177" fontId="17" fillId="0" borderId="0" xfId="0" applyNumberFormat="1" applyFont="1" applyFill="1" applyBorder="1"/>
    <xf numFmtId="177" fontId="17" fillId="0" borderId="0" xfId="0" applyNumberFormat="1" applyFont="1" applyFill="1" applyBorder="1" applyAlignment="1">
      <alignment horizontal="center"/>
    </xf>
    <xf numFmtId="177" fontId="17" fillId="0" borderId="0" xfId="0" applyNumberFormat="1" applyFont="1" applyFill="1" applyBorder="1" applyAlignment="1">
      <alignment horizontal="right"/>
    </xf>
    <xf numFmtId="0" fontId="17" fillId="2" borderId="0" xfId="0" applyFont="1" applyFill="1" applyBorder="1" applyAlignment="1">
      <alignment horizontal="center"/>
    </xf>
    <xf numFmtId="0" fontId="5" fillId="0" borderId="49" xfId="0" applyFont="1" applyBorder="1" applyAlignment="1">
      <alignment horizontal="center" vertical="center"/>
    </xf>
    <xf numFmtId="38" fontId="15" fillId="13" borderId="0" xfId="2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47" xfId="0" applyNumberFormat="1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right" vertical="center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right" vertical="center"/>
    </xf>
    <xf numFmtId="177" fontId="3" fillId="2" borderId="27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8" borderId="0" xfId="0" applyFont="1" applyFill="1" applyAlignment="1" applyProtection="1">
      <alignment horizontal="center" vertical="center"/>
      <protection locked="0"/>
    </xf>
    <xf numFmtId="0" fontId="14" fillId="8" borderId="18" xfId="0" applyFont="1" applyFill="1" applyBorder="1" applyAlignment="1" applyProtection="1">
      <alignment horizontal="center" vertical="center"/>
      <protection locked="0"/>
    </xf>
    <xf numFmtId="0" fontId="4" fillId="8" borderId="33" xfId="0" applyFont="1" applyFill="1" applyBorder="1" applyAlignment="1" applyProtection="1">
      <alignment horizontal="right" vertical="center"/>
      <protection locked="0"/>
    </xf>
    <xf numFmtId="0" fontId="14" fillId="8" borderId="13" xfId="0" applyFont="1" applyFill="1" applyBorder="1" applyAlignment="1" applyProtection="1">
      <alignment horizontal="center" vertical="center"/>
      <protection locked="0"/>
    </xf>
    <xf numFmtId="0" fontId="14" fillId="8" borderId="16" xfId="0" applyFont="1" applyFill="1" applyBorder="1" applyAlignment="1" applyProtection="1">
      <alignment horizontal="center" vertical="center"/>
      <protection locked="0"/>
    </xf>
    <xf numFmtId="0" fontId="14" fillId="8" borderId="0" xfId="0" applyFont="1" applyFill="1" applyBorder="1" applyAlignment="1" applyProtection="1">
      <alignment horizontal="center" vertical="center"/>
      <protection locked="0"/>
    </xf>
    <xf numFmtId="0" fontId="14" fillId="8" borderId="17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38" fontId="3" fillId="2" borderId="10" xfId="2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8" borderId="1" xfId="0" applyFont="1" applyFill="1" applyBorder="1" applyAlignment="1" applyProtection="1">
      <alignment vertical="center"/>
      <protection locked="0"/>
    </xf>
    <xf numFmtId="0" fontId="4" fillId="8" borderId="6" xfId="0" applyFont="1" applyFill="1" applyBorder="1" applyAlignment="1" applyProtection="1">
      <alignment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48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30" xfId="0" applyFont="1" applyFill="1" applyBorder="1" applyAlignment="1">
      <alignment horizontal="center" vertical="center" wrapText="1" shrinkToFit="1"/>
    </xf>
    <xf numFmtId="0" fontId="8" fillId="2" borderId="40" xfId="0" applyFont="1" applyFill="1" applyBorder="1" applyAlignment="1">
      <alignment horizontal="center" vertical="center" wrapText="1" shrinkToFit="1"/>
    </xf>
    <xf numFmtId="0" fontId="8" fillId="2" borderId="41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 shrinkToFit="1"/>
      <protection locked="0"/>
    </xf>
    <xf numFmtId="0" fontId="4" fillId="4" borderId="2" xfId="0" applyFont="1" applyFill="1" applyBorder="1" applyAlignment="1" applyProtection="1">
      <alignment horizontal="left" vertical="center" shrinkToFit="1"/>
      <protection locked="0"/>
    </xf>
    <xf numFmtId="0" fontId="4" fillId="4" borderId="6" xfId="0" applyFont="1" applyFill="1" applyBorder="1" applyAlignment="1" applyProtection="1">
      <alignment horizontal="left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6" xfId="0" applyFont="1" applyFill="1" applyBorder="1" applyAlignment="1" applyProtection="1">
      <alignment horizontal="center" vertical="center" shrinkToFit="1"/>
      <protection locked="0"/>
    </xf>
    <xf numFmtId="177" fontId="3" fillId="2" borderId="1" xfId="0" applyNumberFormat="1" applyFont="1" applyFill="1" applyBorder="1" applyAlignment="1">
      <alignment horizontal="right" vertical="center" wrapText="1"/>
    </xf>
    <xf numFmtId="177" fontId="3" fillId="2" borderId="2" xfId="0" applyNumberFormat="1" applyFont="1" applyFill="1" applyBorder="1" applyAlignment="1">
      <alignment horizontal="right" vertical="center" wrapText="1"/>
    </xf>
    <xf numFmtId="0" fontId="5" fillId="8" borderId="22" xfId="0" applyFont="1" applyFill="1" applyBorder="1" applyAlignment="1" applyProtection="1">
      <alignment horizontal="right" vertical="center" wrapText="1"/>
      <protection locked="0"/>
    </xf>
    <xf numFmtId="0" fontId="5" fillId="8" borderId="23" xfId="0" applyFont="1" applyFill="1" applyBorder="1" applyAlignment="1" applyProtection="1">
      <alignment horizontal="right" vertical="center" wrapText="1"/>
      <protection locked="0"/>
    </xf>
    <xf numFmtId="0" fontId="4" fillId="8" borderId="32" xfId="0" applyFont="1" applyFill="1" applyBorder="1" applyAlignment="1" applyProtection="1">
      <alignment horizontal="right" vertical="center"/>
      <protection locked="0"/>
    </xf>
    <xf numFmtId="0" fontId="4" fillId="8" borderId="42" xfId="0" applyFont="1" applyFill="1" applyBorder="1" applyAlignment="1" applyProtection="1">
      <alignment horizontal="right" vertical="center"/>
      <protection locked="0"/>
    </xf>
    <xf numFmtId="0" fontId="4" fillId="8" borderId="10" xfId="0" applyFont="1" applyFill="1" applyBorder="1" applyAlignment="1" applyProtection="1">
      <alignment horizontal="right" vertical="center"/>
      <protection locked="0"/>
    </xf>
    <xf numFmtId="0" fontId="4" fillId="4" borderId="10" xfId="0" applyFont="1" applyFill="1" applyBorder="1" applyAlignment="1" applyProtection="1">
      <alignment horizontal="left" vertical="center" shrinkToFit="1"/>
      <protection locked="0"/>
    </xf>
    <xf numFmtId="0" fontId="5" fillId="8" borderId="30" xfId="0" applyFont="1" applyFill="1" applyBorder="1" applyAlignment="1" applyProtection="1">
      <alignment horizontal="right" vertical="center" wrapText="1"/>
      <protection locked="0"/>
    </xf>
    <xf numFmtId="0" fontId="5" fillId="8" borderId="31" xfId="0" applyFont="1" applyFill="1" applyBorder="1" applyAlignment="1" applyProtection="1">
      <alignment horizontal="right" vertical="center" wrapText="1"/>
      <protection locked="0"/>
    </xf>
    <xf numFmtId="0" fontId="4" fillId="8" borderId="35" xfId="0" applyFont="1" applyFill="1" applyBorder="1" applyAlignment="1" applyProtection="1">
      <alignment horizontal="right" vertical="center"/>
      <protection locked="0"/>
    </xf>
    <xf numFmtId="0" fontId="4" fillId="8" borderId="41" xfId="0" applyFont="1" applyFill="1" applyBorder="1" applyAlignment="1" applyProtection="1">
      <alignment horizontal="right" vertical="center"/>
      <protection locked="0"/>
    </xf>
    <xf numFmtId="0" fontId="4" fillId="8" borderId="36" xfId="0" applyFont="1" applyFill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1" fillId="3" borderId="32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4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46" xfId="0" applyFont="1" applyFill="1" applyBorder="1" applyAlignment="1">
      <alignment vertical="center"/>
    </xf>
    <xf numFmtId="177" fontId="3" fillId="2" borderId="10" xfId="0" applyNumberFormat="1" applyFont="1" applyFill="1" applyBorder="1" applyAlignment="1">
      <alignment vertical="center"/>
    </xf>
    <xf numFmtId="177" fontId="3" fillId="2" borderId="46" xfId="0" applyNumberFormat="1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8" borderId="45" xfId="0" applyFont="1" applyFill="1" applyBorder="1" applyAlignment="1" applyProtection="1">
      <alignment horizontal="right" vertical="center"/>
      <protection locked="0"/>
    </xf>
    <xf numFmtId="0" fontId="5" fillId="8" borderId="29" xfId="0" applyFont="1" applyFill="1" applyBorder="1" applyAlignment="1" applyProtection="1">
      <alignment horizontal="right" vertical="center" wrapText="1"/>
      <protection locked="0"/>
    </xf>
    <xf numFmtId="0" fontId="5" fillId="8" borderId="27" xfId="0" applyFont="1" applyFill="1" applyBorder="1" applyAlignment="1" applyProtection="1">
      <alignment horizontal="right" vertical="center" wrapText="1"/>
      <protection locked="0"/>
    </xf>
    <xf numFmtId="0" fontId="4" fillId="8" borderId="34" xfId="0" applyFont="1" applyFill="1" applyBorder="1" applyAlignment="1" applyProtection="1">
      <alignment horizontal="right" vertical="center"/>
      <protection locked="0"/>
    </xf>
    <xf numFmtId="0" fontId="4" fillId="8" borderId="6" xfId="0" applyFont="1" applyFill="1" applyBorder="1" applyAlignment="1" applyProtection="1">
      <alignment horizontal="right" vertical="center"/>
      <protection locked="0"/>
    </xf>
    <xf numFmtId="0" fontId="4" fillId="8" borderId="46" xfId="0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vertical="center" shrinkToFit="1"/>
      <protection locked="0"/>
    </xf>
    <xf numFmtId="0" fontId="4" fillId="4" borderId="6" xfId="0" applyFont="1" applyFill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>
      <alignment horizontal="center" vertical="center"/>
    </xf>
    <xf numFmtId="0" fontId="4" fillId="8" borderId="10" xfId="0" applyFont="1" applyFill="1" applyBorder="1" applyAlignment="1" applyProtection="1">
      <alignment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3" fillId="2" borderId="28" xfId="0" applyNumberFormat="1" applyFont="1" applyFill="1" applyBorder="1" applyAlignment="1">
      <alignment horizontal="right" vertical="center"/>
    </xf>
    <xf numFmtId="177" fontId="3" fillId="2" borderId="40" xfId="0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0" fontId="4" fillId="8" borderId="47" xfId="0" applyFont="1" applyFill="1" applyBorder="1" applyAlignment="1" applyProtection="1">
      <alignment horizontal="right" vertical="center"/>
      <protection locked="0"/>
    </xf>
    <xf numFmtId="0" fontId="3" fillId="2" borderId="36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5" fillId="8" borderId="10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>
      <alignment horizontal="right" vertical="center"/>
    </xf>
    <xf numFmtId="0" fontId="6" fillId="2" borderId="40" xfId="0" applyFont="1" applyFill="1" applyBorder="1" applyAlignment="1">
      <alignment horizontal="right" vertical="center"/>
    </xf>
    <xf numFmtId="0" fontId="6" fillId="2" borderId="41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 wrapText="1" shrinkToFit="1"/>
    </xf>
    <xf numFmtId="0" fontId="3" fillId="2" borderId="41" xfId="0" applyFont="1" applyFill="1" applyBorder="1" applyAlignment="1">
      <alignment horizontal="right" vertical="center" wrapText="1" shrinkToFit="1"/>
    </xf>
    <xf numFmtId="0" fontId="25" fillId="3" borderId="13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2" borderId="10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 applyProtection="1">
      <alignment vertical="center" shrinkToFit="1"/>
      <protection locked="0"/>
    </xf>
    <xf numFmtId="0" fontId="6" fillId="2" borderId="17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46" xfId="0" applyFont="1" applyFill="1" applyBorder="1" applyAlignment="1">
      <alignment horizontal="right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vertical="center" shrinkToFit="1"/>
      <protection locked="0"/>
    </xf>
    <xf numFmtId="0" fontId="4" fillId="8" borderId="2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21" fillId="3" borderId="22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right" vertical="center"/>
    </xf>
    <xf numFmtId="0" fontId="9" fillId="2" borderId="40" xfId="0" applyFont="1" applyFill="1" applyBorder="1" applyAlignment="1">
      <alignment horizontal="right" vertical="center"/>
    </xf>
    <xf numFmtId="0" fontId="9" fillId="2" borderId="41" xfId="0" applyFont="1" applyFill="1" applyBorder="1" applyAlignment="1">
      <alignment horizontal="right" vertical="center"/>
    </xf>
    <xf numFmtId="0" fontId="9" fillId="2" borderId="36" xfId="0" applyFont="1" applyFill="1" applyBorder="1" applyAlignment="1">
      <alignment horizontal="right" vertical="center"/>
    </xf>
    <xf numFmtId="0" fontId="9" fillId="2" borderId="47" xfId="0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vertical="center"/>
    </xf>
    <xf numFmtId="177" fontId="3" fillId="2" borderId="27" xfId="0" applyNumberFormat="1" applyFont="1" applyFill="1" applyBorder="1" applyAlignment="1">
      <alignment vertical="center"/>
    </xf>
    <xf numFmtId="177" fontId="3" fillId="2" borderId="28" xfId="0" applyNumberFormat="1" applyFont="1" applyFill="1" applyBorder="1" applyAlignment="1">
      <alignment vertical="center"/>
    </xf>
    <xf numFmtId="177" fontId="3" fillId="2" borderId="40" xfId="0" applyNumberFormat="1" applyFont="1" applyFill="1" applyBorder="1" applyAlignment="1">
      <alignment vertical="center"/>
    </xf>
    <xf numFmtId="177" fontId="3" fillId="2" borderId="3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7" fontId="3" fillId="2" borderId="36" xfId="0" applyNumberFormat="1" applyFont="1" applyFill="1" applyBorder="1" applyAlignment="1">
      <alignment vertical="center"/>
    </xf>
    <xf numFmtId="177" fontId="3" fillId="2" borderId="47" xfId="0" applyNumberFormat="1" applyFont="1" applyFill="1" applyBorder="1" applyAlignment="1">
      <alignment vertical="center"/>
    </xf>
    <xf numFmtId="38" fontId="3" fillId="2" borderId="10" xfId="2" applyFont="1" applyFill="1" applyBorder="1" applyAlignment="1">
      <alignment horizontal="center" vertical="center"/>
    </xf>
    <xf numFmtId="38" fontId="3" fillId="2" borderId="36" xfId="2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38" fontId="16" fillId="2" borderId="1" xfId="2" applyFont="1" applyFill="1" applyBorder="1" applyAlignment="1">
      <alignment vertical="center"/>
    </xf>
    <xf numFmtId="38" fontId="16" fillId="2" borderId="2" xfId="2" applyFont="1" applyFill="1" applyBorder="1" applyAlignment="1">
      <alignment vertical="center"/>
    </xf>
    <xf numFmtId="38" fontId="16" fillId="2" borderId="27" xfId="2" applyFont="1" applyFill="1" applyBorder="1" applyAlignment="1">
      <alignment vertical="center"/>
    </xf>
    <xf numFmtId="38" fontId="3" fillId="2" borderId="1" xfId="2" applyFont="1" applyFill="1" applyBorder="1" applyAlignment="1">
      <alignment horizontal="center" vertical="center"/>
    </xf>
    <xf numFmtId="38" fontId="3" fillId="2" borderId="2" xfId="2" applyFont="1" applyFill="1" applyBorder="1" applyAlignment="1">
      <alignment horizontal="center" vertical="center"/>
    </xf>
    <xf numFmtId="38" fontId="3" fillId="2" borderId="27" xfId="2" applyFont="1" applyFill="1" applyBorder="1" applyAlignment="1">
      <alignment horizontal="center" vertical="center"/>
    </xf>
    <xf numFmtId="38" fontId="3" fillId="2" borderId="28" xfId="2" applyFont="1" applyFill="1" applyBorder="1" applyAlignment="1">
      <alignment horizontal="center" vertical="center"/>
    </xf>
    <xf numFmtId="38" fontId="3" fillId="2" borderId="40" xfId="2" applyFont="1" applyFill="1" applyBorder="1" applyAlignment="1">
      <alignment horizontal="center" vertical="center"/>
    </xf>
    <xf numFmtId="38" fontId="3" fillId="2" borderId="31" xfId="2" applyFont="1" applyFill="1" applyBorder="1" applyAlignment="1">
      <alignment horizontal="center" vertical="center"/>
    </xf>
    <xf numFmtId="177" fontId="3" fillId="2" borderId="36" xfId="0" applyNumberFormat="1" applyFont="1" applyFill="1" applyBorder="1" applyAlignment="1">
      <alignment horizontal="center" vertical="center"/>
    </xf>
    <xf numFmtId="177" fontId="3" fillId="2" borderId="47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 applyProtection="1">
      <alignment vertical="center" shrinkToFit="1"/>
      <protection locked="0"/>
    </xf>
    <xf numFmtId="177" fontId="3" fillId="2" borderId="10" xfId="0" applyNumberFormat="1" applyFont="1" applyFill="1" applyBorder="1" applyAlignment="1">
      <alignment horizontal="right" vertical="center"/>
    </xf>
    <xf numFmtId="177" fontId="3" fillId="2" borderId="46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 textRotation="255"/>
    </xf>
    <xf numFmtId="0" fontId="9" fillId="13" borderId="0" xfId="0" applyFont="1" applyFill="1" applyBorder="1" applyAlignment="1">
      <alignment horizontal="center" vertical="center" textRotation="255"/>
    </xf>
    <xf numFmtId="0" fontId="4" fillId="8" borderId="20" xfId="0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38" fontId="20" fillId="2" borderId="51" xfId="2" applyFont="1" applyFill="1" applyBorder="1" applyAlignment="1">
      <alignment horizontal="right" vertical="center"/>
    </xf>
    <xf numFmtId="38" fontId="20" fillId="2" borderId="52" xfId="2" applyFont="1" applyFill="1" applyBorder="1" applyAlignment="1">
      <alignment horizontal="right" vertical="center"/>
    </xf>
    <xf numFmtId="38" fontId="20" fillId="2" borderId="10" xfId="2" applyFont="1" applyFill="1" applyBorder="1" applyAlignment="1">
      <alignment horizontal="right" vertical="center"/>
    </xf>
    <xf numFmtId="38" fontId="20" fillId="2" borderId="1" xfId="2" applyFont="1" applyFill="1" applyBorder="1" applyAlignment="1">
      <alignment horizontal="right" vertical="center"/>
    </xf>
    <xf numFmtId="38" fontId="13" fillId="0" borderId="10" xfId="0" applyNumberFormat="1" applyFont="1" applyFill="1" applyBorder="1" applyAlignment="1">
      <alignment horizontal="right" vertical="center"/>
    </xf>
    <xf numFmtId="38" fontId="13" fillId="0" borderId="1" xfId="0" applyNumberFormat="1" applyFont="1" applyFill="1" applyBorder="1" applyAlignment="1">
      <alignment horizontal="right" vertical="center"/>
    </xf>
    <xf numFmtId="38" fontId="13" fillId="0" borderId="58" xfId="0" applyNumberFormat="1" applyFont="1" applyFill="1" applyBorder="1" applyAlignment="1">
      <alignment horizontal="right" vertical="center"/>
    </xf>
    <xf numFmtId="38" fontId="13" fillId="0" borderId="59" xfId="0" applyNumberFormat="1" applyFont="1" applyFill="1" applyBorder="1" applyAlignment="1">
      <alignment horizontal="right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9" fillId="14" borderId="26" xfId="0" applyFont="1" applyFill="1" applyBorder="1" applyAlignment="1">
      <alignment horizontal="center" vertical="center" textRotation="255"/>
    </xf>
    <xf numFmtId="0" fontId="5" fillId="13" borderId="50" xfId="0" applyFont="1" applyFill="1" applyBorder="1" applyAlignment="1">
      <alignment horizontal="center" vertical="center"/>
    </xf>
    <xf numFmtId="0" fontId="5" fillId="13" borderId="51" xfId="0" applyFont="1" applyFill="1" applyBorder="1" applyAlignment="1">
      <alignment horizontal="center" vertical="center"/>
    </xf>
    <xf numFmtId="0" fontId="5" fillId="13" borderId="55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22" fillId="14" borderId="55" xfId="0" applyFont="1" applyFill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EC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CC"/>
    <pageSetUpPr fitToPage="1"/>
  </sheetPr>
  <dimension ref="C1:GK83"/>
  <sheetViews>
    <sheetView tabSelected="1" view="pageBreakPreview" zoomScale="70" zoomScaleNormal="70" zoomScaleSheetLayoutView="70" workbookViewId="0">
      <selection activeCell="C1" sqref="C1:AV3"/>
    </sheetView>
  </sheetViews>
  <sheetFormatPr defaultColWidth="9" defaultRowHeight="24.75" customHeight="1" x14ac:dyDescent="0.15"/>
  <cols>
    <col min="1" max="2" width="3.375" style="2" customWidth="1"/>
    <col min="3" max="3" width="6.25" style="2" customWidth="1"/>
    <col min="4" max="4" width="4" style="2" customWidth="1"/>
    <col min="5" max="7" width="5.75" style="2" customWidth="1"/>
    <col min="8" max="20" width="4" style="2" customWidth="1"/>
    <col min="21" max="80" width="2.5" style="2" customWidth="1"/>
    <col min="81" max="96" width="4" style="2" customWidth="1"/>
    <col min="97" max="97" width="3.375" style="2" customWidth="1"/>
    <col min="98" max="99" width="3.5" style="2" customWidth="1"/>
    <col min="100" max="100" width="3.875" style="2" customWidth="1"/>
    <col min="101" max="101" width="73.625" style="2" customWidth="1"/>
    <col min="102" max="109" width="3.5" style="2" customWidth="1"/>
    <col min="110" max="110" width="3.375" style="2" customWidth="1"/>
    <col min="111" max="166" width="3.5" style="2" customWidth="1"/>
    <col min="167" max="182" width="3.625" style="2" customWidth="1"/>
    <col min="183" max="183" width="3.875" style="2" customWidth="1"/>
    <col min="184" max="188" width="3.625" style="2" customWidth="1"/>
    <col min="189" max="16384" width="9" style="2"/>
  </cols>
  <sheetData>
    <row r="1" spans="3:193" ht="24.75" customHeight="1" x14ac:dyDescent="0.15">
      <c r="C1" s="152" t="s">
        <v>118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6"/>
      <c r="AW1" s="39"/>
      <c r="AX1" s="134" t="s">
        <v>268</v>
      </c>
      <c r="AY1" s="135"/>
      <c r="AZ1" s="135"/>
      <c r="BA1" s="135"/>
      <c r="BB1" s="135"/>
      <c r="BC1" s="135"/>
      <c r="BD1" s="136"/>
      <c r="BE1" s="126"/>
      <c r="BF1" s="122"/>
      <c r="BG1" s="122"/>
      <c r="BH1" s="122"/>
      <c r="BI1" s="122"/>
      <c r="BJ1" s="122"/>
      <c r="BK1" s="122"/>
      <c r="BL1" s="122"/>
      <c r="BM1" s="119" t="s">
        <v>0</v>
      </c>
      <c r="BN1" s="119"/>
      <c r="BO1" s="36"/>
      <c r="BP1" s="122"/>
      <c r="BQ1" s="122"/>
      <c r="BR1" s="122"/>
      <c r="BS1" s="119" t="s">
        <v>1</v>
      </c>
      <c r="BT1" s="119"/>
      <c r="BU1" s="36"/>
      <c r="BV1" s="122"/>
      <c r="BW1" s="122"/>
      <c r="BX1" s="122"/>
      <c r="BY1" s="119" t="s">
        <v>2</v>
      </c>
      <c r="BZ1" s="119"/>
      <c r="CA1" s="36"/>
      <c r="CB1" s="119" t="s">
        <v>3</v>
      </c>
      <c r="CC1" s="119" t="e">
        <f>TEXT(DT2,"aaa")</f>
        <v>#NUM!</v>
      </c>
      <c r="CD1" s="119"/>
      <c r="CE1" s="119" t="s">
        <v>4</v>
      </c>
      <c r="CF1" s="119" t="s">
        <v>5</v>
      </c>
      <c r="CG1" s="122"/>
      <c r="CH1" s="122"/>
      <c r="CI1" s="119" t="s">
        <v>1</v>
      </c>
      <c r="CJ1" s="119"/>
      <c r="CK1" s="122"/>
      <c r="CL1" s="122"/>
      <c r="CM1" s="119" t="s">
        <v>2</v>
      </c>
      <c r="CN1" s="119"/>
      <c r="CO1" s="119" t="s">
        <v>3</v>
      </c>
      <c r="CP1" s="119" t="e">
        <f>TEXT(DX2,"aaa")</f>
        <v>#NUM!</v>
      </c>
      <c r="CQ1" s="119"/>
      <c r="CR1" s="143" t="s">
        <v>4</v>
      </c>
      <c r="DT1" s="110" t="s">
        <v>6</v>
      </c>
      <c r="DU1" s="111"/>
      <c r="DV1" s="111"/>
      <c r="DW1" s="112"/>
      <c r="DX1" s="110" t="s">
        <v>6</v>
      </c>
      <c r="DY1" s="111"/>
      <c r="DZ1" s="111"/>
      <c r="EA1" s="112"/>
    </row>
    <row r="2" spans="3:193" ht="12.75" customHeight="1" x14ac:dyDescent="0.15">
      <c r="C2" s="153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39"/>
      <c r="AW2" s="41"/>
      <c r="AX2" s="137"/>
      <c r="AY2" s="138"/>
      <c r="AZ2" s="138"/>
      <c r="BA2" s="138"/>
      <c r="BB2" s="138"/>
      <c r="BC2" s="138"/>
      <c r="BD2" s="139"/>
      <c r="BE2" s="127"/>
      <c r="BF2" s="128"/>
      <c r="BG2" s="128"/>
      <c r="BH2" s="128"/>
      <c r="BI2" s="128"/>
      <c r="BJ2" s="128"/>
      <c r="BK2" s="128"/>
      <c r="BL2" s="128"/>
      <c r="BM2" s="120"/>
      <c r="BN2" s="120"/>
      <c r="BO2" s="37"/>
      <c r="BP2" s="128"/>
      <c r="BQ2" s="128"/>
      <c r="BR2" s="128"/>
      <c r="BS2" s="120"/>
      <c r="BT2" s="120"/>
      <c r="BU2" s="37"/>
      <c r="BV2" s="128"/>
      <c r="BW2" s="128"/>
      <c r="BX2" s="128"/>
      <c r="BY2" s="120"/>
      <c r="BZ2" s="120"/>
      <c r="CA2" s="37"/>
      <c r="CB2" s="120"/>
      <c r="CC2" s="120"/>
      <c r="CD2" s="120"/>
      <c r="CE2" s="120"/>
      <c r="CF2" s="120"/>
      <c r="CG2" s="123"/>
      <c r="CH2" s="123"/>
      <c r="CI2" s="120"/>
      <c r="CJ2" s="120"/>
      <c r="CK2" s="123"/>
      <c r="CL2" s="123"/>
      <c r="CM2" s="120"/>
      <c r="CN2" s="120"/>
      <c r="CO2" s="120"/>
      <c r="CP2" s="120"/>
      <c r="CQ2" s="120"/>
      <c r="CR2" s="144"/>
      <c r="DT2" s="113" t="e">
        <f>DATE(BE1,BP1,BV1)</f>
        <v>#NUM!</v>
      </c>
      <c r="DU2" s="114"/>
      <c r="DV2" s="114"/>
      <c r="DW2" s="115"/>
      <c r="DX2" s="113" t="e">
        <f>DATE(BE1,CG1,CK1)</f>
        <v>#NUM!</v>
      </c>
      <c r="DY2" s="114"/>
      <c r="DZ2" s="114"/>
      <c r="EA2" s="115"/>
    </row>
    <row r="3" spans="3:193" ht="8.25" customHeight="1" thickBot="1" x14ac:dyDescent="0.2">
      <c r="C3" s="140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2"/>
      <c r="AW3" s="40"/>
      <c r="AX3" s="140"/>
      <c r="AY3" s="141"/>
      <c r="AZ3" s="141"/>
      <c r="BA3" s="141"/>
      <c r="BB3" s="141"/>
      <c r="BC3" s="141"/>
      <c r="BD3" s="142"/>
      <c r="BE3" s="129"/>
      <c r="BF3" s="124"/>
      <c r="BG3" s="124"/>
      <c r="BH3" s="124"/>
      <c r="BI3" s="124"/>
      <c r="BJ3" s="124"/>
      <c r="BK3" s="124"/>
      <c r="BL3" s="124"/>
      <c r="BM3" s="121"/>
      <c r="BN3" s="121"/>
      <c r="BO3" s="38"/>
      <c r="BP3" s="124"/>
      <c r="BQ3" s="124"/>
      <c r="BR3" s="124"/>
      <c r="BS3" s="121"/>
      <c r="BT3" s="121"/>
      <c r="BU3" s="38"/>
      <c r="BV3" s="124"/>
      <c r="BW3" s="124"/>
      <c r="BX3" s="124"/>
      <c r="BY3" s="121"/>
      <c r="BZ3" s="121"/>
      <c r="CA3" s="38"/>
      <c r="CB3" s="121"/>
      <c r="CC3" s="121"/>
      <c r="CD3" s="121"/>
      <c r="CE3" s="121"/>
      <c r="CF3" s="121"/>
      <c r="CG3" s="124"/>
      <c r="CH3" s="124"/>
      <c r="CI3" s="121"/>
      <c r="CJ3" s="121"/>
      <c r="CK3" s="124"/>
      <c r="CL3" s="124"/>
      <c r="CM3" s="121"/>
      <c r="CN3" s="121"/>
      <c r="CO3" s="121"/>
      <c r="CP3" s="121"/>
      <c r="CQ3" s="121"/>
      <c r="CR3" s="145"/>
      <c r="DT3" s="116"/>
      <c r="DU3" s="117"/>
      <c r="DV3" s="117"/>
      <c r="DW3" s="118"/>
      <c r="DX3" s="116"/>
      <c r="DY3" s="117"/>
      <c r="DZ3" s="117"/>
      <c r="EA3" s="118"/>
    </row>
    <row r="4" spans="3:193" ht="7.5" customHeight="1" thickBot="1" x14ac:dyDescent="0.2"/>
    <row r="5" spans="3:193" ht="24.75" customHeight="1" x14ac:dyDescent="0.15">
      <c r="C5" s="320" t="s">
        <v>119</v>
      </c>
      <c r="D5" s="155" t="s">
        <v>267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7"/>
      <c r="CC5" s="62"/>
      <c r="CD5" s="258" t="s">
        <v>272</v>
      </c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60"/>
    </row>
    <row r="6" spans="3:193" ht="0.75" customHeight="1" x14ac:dyDescent="0.15">
      <c r="C6" s="321"/>
      <c r="D6" s="7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5"/>
      <c r="CC6" s="62"/>
      <c r="CD6" s="77"/>
      <c r="CE6" s="78"/>
      <c r="CF6" s="78"/>
      <c r="CG6" s="78"/>
      <c r="CH6" s="78"/>
      <c r="CI6" s="78"/>
      <c r="CJ6" s="78"/>
      <c r="CK6" s="78"/>
      <c r="CL6" s="78"/>
      <c r="CM6" s="78"/>
      <c r="CN6" s="55"/>
      <c r="CO6" s="55"/>
      <c r="CP6" s="78"/>
      <c r="CQ6" s="78"/>
      <c r="CR6" s="78"/>
      <c r="CS6" s="78"/>
      <c r="CT6" s="79"/>
    </row>
    <row r="7" spans="3:193" ht="27.6" customHeight="1" x14ac:dyDescent="0.15">
      <c r="C7" s="321"/>
      <c r="D7" s="158"/>
      <c r="E7" s="159" t="s">
        <v>191</v>
      </c>
      <c r="F7" s="160"/>
      <c r="G7" s="161"/>
      <c r="H7" s="168" t="s">
        <v>266</v>
      </c>
      <c r="I7" s="169"/>
      <c r="J7" s="169"/>
      <c r="K7" s="169"/>
      <c r="L7" s="170"/>
      <c r="M7" s="159" t="s">
        <v>8</v>
      </c>
      <c r="N7" s="160"/>
      <c r="O7" s="161"/>
      <c r="P7" s="159" t="s">
        <v>9</v>
      </c>
      <c r="Q7" s="160"/>
      <c r="R7" s="161"/>
      <c r="S7" s="159" t="s">
        <v>10</v>
      </c>
      <c r="T7" s="161"/>
      <c r="U7" s="148" t="e">
        <f>DT2</f>
        <v>#NUM!</v>
      </c>
      <c r="V7" s="148"/>
      <c r="W7" s="148"/>
      <c r="X7" s="148"/>
      <c r="Y7" s="148"/>
      <c r="Z7" s="148"/>
      <c r="AA7" s="148" t="e">
        <f>U7+1</f>
        <v>#NUM!</v>
      </c>
      <c r="AB7" s="148"/>
      <c r="AC7" s="148"/>
      <c r="AD7" s="148"/>
      <c r="AE7" s="148"/>
      <c r="AF7" s="148"/>
      <c r="AG7" s="148" t="e">
        <f t="shared" ref="AG7" si="0">AA7+1</f>
        <v>#NUM!</v>
      </c>
      <c r="AH7" s="148"/>
      <c r="AI7" s="148"/>
      <c r="AJ7" s="148"/>
      <c r="AK7" s="148"/>
      <c r="AL7" s="148"/>
      <c r="AM7" s="148" t="e">
        <f t="shared" ref="AM7" si="1">AG7+1</f>
        <v>#NUM!</v>
      </c>
      <c r="AN7" s="148"/>
      <c r="AO7" s="148"/>
      <c r="AP7" s="148"/>
      <c r="AQ7" s="148"/>
      <c r="AR7" s="148"/>
      <c r="AS7" s="148" t="e">
        <f t="shared" ref="AS7" si="2">AM7+1</f>
        <v>#NUM!</v>
      </c>
      <c r="AT7" s="148"/>
      <c r="AU7" s="148"/>
      <c r="AV7" s="148"/>
      <c r="AW7" s="148"/>
      <c r="AX7" s="148"/>
      <c r="AY7" s="148" t="e">
        <f t="shared" ref="AY7" si="3">AS7+1</f>
        <v>#NUM!</v>
      </c>
      <c r="AZ7" s="148"/>
      <c r="BA7" s="148"/>
      <c r="BB7" s="148"/>
      <c r="BC7" s="148"/>
      <c r="BD7" s="148"/>
      <c r="BE7" s="148" t="e">
        <f t="shared" ref="BE7" si="4">AY7+1</f>
        <v>#NUM!</v>
      </c>
      <c r="BF7" s="148"/>
      <c r="BG7" s="148"/>
      <c r="BH7" s="148"/>
      <c r="BI7" s="148"/>
      <c r="BJ7" s="224"/>
      <c r="BK7" s="132" t="s">
        <v>11</v>
      </c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299" t="s">
        <v>12</v>
      </c>
      <c r="BZ7" s="300"/>
      <c r="CA7" s="300"/>
      <c r="CB7" s="301"/>
      <c r="CC7" s="55"/>
      <c r="CD7" s="22"/>
      <c r="CE7" s="191" t="s">
        <v>54</v>
      </c>
      <c r="CF7" s="191"/>
      <c r="CG7" s="191"/>
      <c r="CH7" s="292" t="s">
        <v>231</v>
      </c>
      <c r="CI7" s="293"/>
      <c r="CJ7" s="293"/>
      <c r="CK7" s="293"/>
      <c r="CL7" s="293"/>
      <c r="CM7" s="323"/>
      <c r="CN7" s="225" t="s">
        <v>9</v>
      </c>
      <c r="CO7" s="228"/>
      <c r="CP7" s="225" t="s">
        <v>265</v>
      </c>
      <c r="CQ7" s="228"/>
      <c r="CR7" s="225" t="s">
        <v>42</v>
      </c>
      <c r="CS7" s="226"/>
      <c r="CT7" s="227"/>
    </row>
    <row r="8" spans="3:193" ht="27.6" customHeight="1" x14ac:dyDescent="0.15">
      <c r="C8" s="321"/>
      <c r="D8" s="158"/>
      <c r="E8" s="162"/>
      <c r="F8" s="163"/>
      <c r="G8" s="164"/>
      <c r="H8" s="171"/>
      <c r="I8" s="172"/>
      <c r="J8" s="172"/>
      <c r="K8" s="172"/>
      <c r="L8" s="173"/>
      <c r="M8" s="162"/>
      <c r="N8" s="163"/>
      <c r="O8" s="164"/>
      <c r="P8" s="162"/>
      <c r="Q8" s="163"/>
      <c r="R8" s="164"/>
      <c r="S8" s="162"/>
      <c r="T8" s="164"/>
      <c r="U8" s="146" t="s">
        <v>13</v>
      </c>
      <c r="V8" s="146"/>
      <c r="W8" s="146"/>
      <c r="X8" s="146"/>
      <c r="Y8" s="146"/>
      <c r="Z8" s="146"/>
      <c r="AA8" s="146" t="s">
        <v>14</v>
      </c>
      <c r="AB8" s="146"/>
      <c r="AC8" s="146"/>
      <c r="AD8" s="146"/>
      <c r="AE8" s="146"/>
      <c r="AF8" s="146"/>
      <c r="AG8" s="146" t="s">
        <v>15</v>
      </c>
      <c r="AH8" s="146"/>
      <c r="AI8" s="146"/>
      <c r="AJ8" s="146"/>
      <c r="AK8" s="146"/>
      <c r="AL8" s="146"/>
      <c r="AM8" s="146" t="s">
        <v>16</v>
      </c>
      <c r="AN8" s="146"/>
      <c r="AO8" s="146"/>
      <c r="AP8" s="146"/>
      <c r="AQ8" s="146"/>
      <c r="AR8" s="146"/>
      <c r="AS8" s="146" t="s">
        <v>17</v>
      </c>
      <c r="AT8" s="146"/>
      <c r="AU8" s="146"/>
      <c r="AV8" s="146"/>
      <c r="AW8" s="146"/>
      <c r="AX8" s="146"/>
      <c r="AY8" s="146" t="s">
        <v>18</v>
      </c>
      <c r="AZ8" s="146"/>
      <c r="BA8" s="146"/>
      <c r="BB8" s="146"/>
      <c r="BC8" s="146"/>
      <c r="BD8" s="146"/>
      <c r="BE8" s="146" t="s">
        <v>264</v>
      </c>
      <c r="BF8" s="146"/>
      <c r="BG8" s="146"/>
      <c r="BH8" s="146"/>
      <c r="BI8" s="146"/>
      <c r="BJ8" s="147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299"/>
      <c r="BZ8" s="300"/>
      <c r="CA8" s="300"/>
      <c r="CB8" s="301"/>
      <c r="CD8" s="23">
        <v>1</v>
      </c>
      <c r="CE8" s="275" t="s">
        <v>258</v>
      </c>
      <c r="CF8" s="239"/>
      <c r="CG8" s="240"/>
      <c r="CH8" s="239" t="s">
        <v>44</v>
      </c>
      <c r="CI8" s="239"/>
      <c r="CJ8" s="239"/>
      <c r="CK8" s="239"/>
      <c r="CL8" s="239"/>
      <c r="CM8" s="240"/>
      <c r="CN8" s="243" t="str">
        <f>IFERROR(VLOOKUP(経費計算表!CX8,データシートマスタ!AG34:AH101,2,FALSE),"")</f>
        <v/>
      </c>
      <c r="CO8" s="244"/>
      <c r="CP8" s="150"/>
      <c r="CQ8" s="151"/>
      <c r="CR8" s="107">
        <f>IF(CP8="",0,CN8*CP8)</f>
        <v>0</v>
      </c>
      <c r="CS8" s="108"/>
      <c r="CT8" s="109"/>
      <c r="CX8" s="232" t="str">
        <f>CE8&amp;CH8</f>
        <v>▼選択▼選択してください</v>
      </c>
      <c r="CY8" s="232"/>
      <c r="CZ8" s="232"/>
      <c r="DA8" s="232"/>
      <c r="DB8" s="232"/>
      <c r="DC8" s="232"/>
      <c r="DD8" s="232"/>
      <c r="DE8" s="232"/>
      <c r="DF8" s="232"/>
      <c r="DG8" s="232"/>
    </row>
    <row r="9" spans="3:193" ht="27.6" customHeight="1" thickBot="1" x14ac:dyDescent="0.2">
      <c r="C9" s="321"/>
      <c r="D9" s="158"/>
      <c r="E9" s="165"/>
      <c r="F9" s="166"/>
      <c r="G9" s="167"/>
      <c r="H9" s="174"/>
      <c r="I9" s="175"/>
      <c r="J9" s="175"/>
      <c r="K9" s="175"/>
      <c r="L9" s="176"/>
      <c r="M9" s="165"/>
      <c r="N9" s="166"/>
      <c r="O9" s="167"/>
      <c r="P9" s="165"/>
      <c r="Q9" s="166"/>
      <c r="R9" s="167"/>
      <c r="S9" s="177"/>
      <c r="T9" s="178"/>
      <c r="U9" s="149" t="s">
        <v>19</v>
      </c>
      <c r="V9" s="149"/>
      <c r="W9" s="149"/>
      <c r="X9" s="149" t="s">
        <v>20</v>
      </c>
      <c r="Y9" s="149"/>
      <c r="Z9" s="149"/>
      <c r="AA9" s="149" t="s">
        <v>19</v>
      </c>
      <c r="AB9" s="149"/>
      <c r="AC9" s="149"/>
      <c r="AD9" s="149" t="s">
        <v>20</v>
      </c>
      <c r="AE9" s="149"/>
      <c r="AF9" s="149"/>
      <c r="AG9" s="149" t="s">
        <v>19</v>
      </c>
      <c r="AH9" s="149"/>
      <c r="AI9" s="149"/>
      <c r="AJ9" s="149" t="s">
        <v>20</v>
      </c>
      <c r="AK9" s="149"/>
      <c r="AL9" s="149"/>
      <c r="AM9" s="149" t="s">
        <v>19</v>
      </c>
      <c r="AN9" s="149"/>
      <c r="AO9" s="149"/>
      <c r="AP9" s="149" t="s">
        <v>20</v>
      </c>
      <c r="AQ9" s="149"/>
      <c r="AR9" s="149"/>
      <c r="AS9" s="149" t="s">
        <v>19</v>
      </c>
      <c r="AT9" s="149"/>
      <c r="AU9" s="149"/>
      <c r="AV9" s="149" t="s">
        <v>20</v>
      </c>
      <c r="AW9" s="149"/>
      <c r="AX9" s="149"/>
      <c r="AY9" s="149" t="s">
        <v>19</v>
      </c>
      <c r="AZ9" s="149"/>
      <c r="BA9" s="149"/>
      <c r="BB9" s="149" t="s">
        <v>20</v>
      </c>
      <c r="BC9" s="149"/>
      <c r="BD9" s="149"/>
      <c r="BE9" s="149" t="s">
        <v>19</v>
      </c>
      <c r="BF9" s="149"/>
      <c r="BG9" s="149"/>
      <c r="BH9" s="149" t="s">
        <v>20</v>
      </c>
      <c r="BI9" s="149"/>
      <c r="BJ9" s="229"/>
      <c r="BK9" s="132" t="s">
        <v>21</v>
      </c>
      <c r="BL9" s="132"/>
      <c r="BM9" s="132"/>
      <c r="BN9" s="132"/>
      <c r="BO9" s="130" t="s">
        <v>22</v>
      </c>
      <c r="BP9" s="130"/>
      <c r="BQ9" s="130"/>
      <c r="BR9" s="130"/>
      <c r="BS9" s="132" t="s">
        <v>23</v>
      </c>
      <c r="BT9" s="132"/>
      <c r="BU9" s="132"/>
      <c r="BV9" s="132"/>
      <c r="BW9" s="132"/>
      <c r="BX9" s="132"/>
      <c r="BY9" s="299"/>
      <c r="BZ9" s="300"/>
      <c r="CA9" s="300"/>
      <c r="CB9" s="301"/>
      <c r="CD9" s="23">
        <v>2</v>
      </c>
      <c r="CE9" s="275" t="s">
        <v>258</v>
      </c>
      <c r="CF9" s="239"/>
      <c r="CG9" s="240"/>
      <c r="CH9" s="239" t="s">
        <v>44</v>
      </c>
      <c r="CI9" s="239"/>
      <c r="CJ9" s="239"/>
      <c r="CK9" s="239"/>
      <c r="CL9" s="239"/>
      <c r="CM9" s="240"/>
      <c r="CN9" s="243" t="str">
        <f>IFERROR(VLOOKUP(経費計算表!CX9,データシートマスタ!AG34:AH101,2,FALSE),"")</f>
        <v/>
      </c>
      <c r="CO9" s="244"/>
      <c r="CP9" s="150"/>
      <c r="CQ9" s="151"/>
      <c r="CR9" s="107">
        <f t="shared" ref="CR9:CR22" si="5">IF(CP9="",0,CN9*CP9)</f>
        <v>0</v>
      </c>
      <c r="CS9" s="108"/>
      <c r="CT9" s="109"/>
      <c r="CX9" s="232" t="str">
        <f t="shared" ref="CX9:CX22" si="6">CE9&amp;CH9</f>
        <v>▼選択▼選択してください</v>
      </c>
      <c r="CY9" s="232"/>
      <c r="CZ9" s="232"/>
      <c r="DA9" s="232"/>
      <c r="DB9" s="232"/>
      <c r="DC9" s="232"/>
      <c r="DD9" s="232"/>
      <c r="DE9" s="232"/>
      <c r="DF9" s="232"/>
      <c r="DG9" s="232"/>
      <c r="DI9" s="110" t="s">
        <v>24</v>
      </c>
      <c r="DJ9" s="112"/>
      <c r="DL9" s="110" t="s">
        <v>24</v>
      </c>
      <c r="DM9" s="112"/>
      <c r="DN9" s="31"/>
      <c r="DO9" s="230" t="s">
        <v>25</v>
      </c>
      <c r="DP9" s="231"/>
      <c r="DQ9" s="230" t="s">
        <v>26</v>
      </c>
      <c r="DR9" s="231"/>
      <c r="DT9" s="100">
        <v>1</v>
      </c>
      <c r="DU9" s="100"/>
      <c r="DV9" s="100">
        <v>2</v>
      </c>
      <c r="DW9" s="100"/>
      <c r="DX9" s="100">
        <v>3</v>
      </c>
      <c r="DY9" s="100"/>
      <c r="DZ9" s="100">
        <v>4</v>
      </c>
      <c r="EA9" s="100"/>
      <c r="EB9" s="100">
        <v>5</v>
      </c>
      <c r="EC9" s="100"/>
      <c r="ED9" s="100">
        <v>6</v>
      </c>
      <c r="EE9" s="100"/>
      <c r="EF9" s="100">
        <v>7</v>
      </c>
      <c r="EG9" s="100"/>
      <c r="EH9" s="100" t="s">
        <v>27</v>
      </c>
      <c r="EI9" s="100"/>
      <c r="EK9" s="100">
        <v>1</v>
      </c>
      <c r="EL9" s="100"/>
      <c r="EM9" s="100">
        <v>2</v>
      </c>
      <c r="EN9" s="100"/>
      <c r="EO9" s="100">
        <v>3</v>
      </c>
      <c r="EP9" s="100"/>
      <c r="EQ9" s="100">
        <v>4</v>
      </c>
      <c r="ER9" s="100"/>
      <c r="ES9" s="100">
        <v>5</v>
      </c>
      <c r="ET9" s="100"/>
      <c r="EU9" s="100">
        <v>6</v>
      </c>
      <c r="EV9" s="100"/>
      <c r="EW9" s="100">
        <v>7</v>
      </c>
      <c r="EX9" s="100"/>
      <c r="EY9" s="100" t="s">
        <v>27</v>
      </c>
      <c r="EZ9" s="100"/>
      <c r="FB9" s="100">
        <v>1</v>
      </c>
      <c r="FC9" s="100"/>
      <c r="FD9" s="100">
        <v>2</v>
      </c>
      <c r="FE9" s="100"/>
      <c r="FF9" s="100">
        <v>3</v>
      </c>
      <c r="FG9" s="100"/>
      <c r="FH9" s="100">
        <v>4</v>
      </c>
      <c r="FI9" s="100"/>
      <c r="FJ9" s="100">
        <v>5</v>
      </c>
      <c r="FK9" s="100"/>
      <c r="FL9" s="100">
        <v>6</v>
      </c>
      <c r="FM9" s="100"/>
      <c r="FN9" s="100">
        <v>7</v>
      </c>
      <c r="FO9" s="100"/>
      <c r="FP9" s="100" t="s">
        <v>27</v>
      </c>
      <c r="FQ9" s="100"/>
      <c r="FS9" s="100">
        <v>1</v>
      </c>
      <c r="FT9" s="100"/>
      <c r="FU9" s="100">
        <v>2</v>
      </c>
      <c r="FV9" s="100"/>
      <c r="FW9" s="100">
        <v>3</v>
      </c>
      <c r="FX9" s="100"/>
      <c r="FY9" s="100">
        <v>4</v>
      </c>
      <c r="FZ9" s="100"/>
      <c r="GA9" s="100">
        <v>5</v>
      </c>
      <c r="GB9" s="100"/>
      <c r="GC9" s="100">
        <v>6</v>
      </c>
      <c r="GD9" s="100"/>
      <c r="GE9" s="100">
        <v>7</v>
      </c>
      <c r="GF9" s="100"/>
      <c r="GG9" s="100" t="s">
        <v>21</v>
      </c>
      <c r="GH9" s="100"/>
      <c r="GJ9" s="100" t="s">
        <v>21</v>
      </c>
      <c r="GK9" s="100"/>
    </row>
    <row r="10" spans="3:193" ht="27.6" customHeight="1" x14ac:dyDescent="0.15">
      <c r="C10" s="321"/>
      <c r="D10" s="76">
        <v>1</v>
      </c>
      <c r="E10" s="192" t="s">
        <v>36</v>
      </c>
      <c r="F10" s="193"/>
      <c r="G10" s="194"/>
      <c r="H10" s="195" t="s">
        <v>33</v>
      </c>
      <c r="I10" s="196"/>
      <c r="J10" s="196"/>
      <c r="K10" s="196"/>
      <c r="L10" s="197"/>
      <c r="M10" s="198"/>
      <c r="N10" s="199"/>
      <c r="O10" s="200"/>
      <c r="P10" s="201" t="str">
        <f>IFERROR(VLOOKUP(E10&amp;H10&amp;M10&amp;DO10&amp;DQ10,データシートマスタ!$S$3:$V$196,3,FALSE),"")</f>
        <v/>
      </c>
      <c r="Q10" s="202"/>
      <c r="R10" s="24" t="s">
        <v>29</v>
      </c>
      <c r="S10" s="203"/>
      <c r="T10" s="204"/>
      <c r="U10" s="205"/>
      <c r="V10" s="206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233"/>
      <c r="BK10" s="241" t="str">
        <f t="shared" ref="BK10:BK20" si="7">IF(SUM(U10:BJ10)=0,"",SUM(U10:BJ10))</f>
        <v/>
      </c>
      <c r="BL10" s="131"/>
      <c r="BM10" s="131"/>
      <c r="BN10" s="131"/>
      <c r="BO10" s="131">
        <f t="shared" ref="BO10:BO20" si="8">IF(DL10="B",GJ10,GG10)</f>
        <v>0</v>
      </c>
      <c r="BP10" s="131"/>
      <c r="BQ10" s="131"/>
      <c r="BR10" s="131"/>
      <c r="BS10" s="133">
        <f t="shared" ref="BS10:BS20" si="9">IFERROR(IF(DL10="B",IF(SUM(U10:BJ10)*1200&gt;7500*BO10,7500*BO10,SUM(U10:BJ10)*1200),P10*BO10),0)</f>
        <v>0</v>
      </c>
      <c r="BT10" s="133"/>
      <c r="BU10" s="133"/>
      <c r="BV10" s="133"/>
      <c r="BW10" s="133"/>
      <c r="BX10" s="133"/>
      <c r="BY10" s="302" t="str">
        <f t="shared" ref="BY10:BY20" si="10">IF(COUNTIF(M10,"*減免*"),"要","")</f>
        <v/>
      </c>
      <c r="BZ10" s="303"/>
      <c r="CA10" s="303"/>
      <c r="CB10" s="304"/>
      <c r="CD10" s="23">
        <v>3</v>
      </c>
      <c r="CE10" s="275" t="s">
        <v>258</v>
      </c>
      <c r="CF10" s="239"/>
      <c r="CG10" s="240"/>
      <c r="CH10" s="239" t="s">
        <v>44</v>
      </c>
      <c r="CI10" s="239"/>
      <c r="CJ10" s="239"/>
      <c r="CK10" s="239"/>
      <c r="CL10" s="239"/>
      <c r="CM10" s="240"/>
      <c r="CN10" s="243" t="str">
        <f>IFERROR(VLOOKUP(経費計算表!CX10,データシートマスタ!AG34:AH101,2,FALSE),"")</f>
        <v/>
      </c>
      <c r="CO10" s="244"/>
      <c r="CP10" s="150"/>
      <c r="CQ10" s="151"/>
      <c r="CR10" s="107">
        <f t="shared" si="5"/>
        <v>0</v>
      </c>
      <c r="CS10" s="108"/>
      <c r="CT10" s="109"/>
      <c r="CX10" s="232" t="str">
        <f t="shared" si="6"/>
        <v>▼選択▼選択してください</v>
      </c>
      <c r="CY10" s="232"/>
      <c r="CZ10" s="232"/>
      <c r="DA10" s="232"/>
      <c r="DB10" s="232"/>
      <c r="DC10" s="232"/>
      <c r="DD10" s="232"/>
      <c r="DE10" s="232"/>
      <c r="DF10" s="232"/>
      <c r="DG10" s="232"/>
      <c r="DI10" s="110" t="str">
        <f>IFERROR(VLOOKUP(E10&amp;H10,データシートマスタ!$J$3:$K$196,2,FALSE),"")</f>
        <v/>
      </c>
      <c r="DJ10" s="112"/>
      <c r="DL10" s="110" t="str">
        <f>IFERROR(VLOOKUP(E10&amp;H10&amp;M10&amp;DO10&amp;DQ10,データシートマスタ!$S$3:$V$196,4,FALSE),"")</f>
        <v/>
      </c>
      <c r="DM10" s="112"/>
      <c r="DN10" s="31"/>
      <c r="DO10" s="110" t="str">
        <f t="shared" ref="DO10:DO20" si="11">IF(OR(AND(DI10="ア",EH10&gt;3),AND(DI10="イ",EH10&gt;6)),"X","Y")</f>
        <v>Y</v>
      </c>
      <c r="DP10" s="112"/>
      <c r="DQ10" s="110" t="str">
        <f>IF($S$27&gt;29,"α","β")</f>
        <v>β</v>
      </c>
      <c r="DR10" s="112"/>
      <c r="DT10" s="100" t="str">
        <f t="shared" ref="DT10:DT20" si="12">IF(SUM(U10:Z10)=0,"",SUM(U10:Z10))</f>
        <v/>
      </c>
      <c r="DU10" s="100"/>
      <c r="DV10" s="110" t="str">
        <f t="shared" ref="DV10:DV20" si="13">IF(SUM(AA10:AF10)=0,"",SUM(AA10:AF10))</f>
        <v/>
      </c>
      <c r="DW10" s="112"/>
      <c r="DX10" s="110" t="str">
        <f t="shared" ref="DX10:DX20" si="14">IF(SUM(AG10:AL10)=0,"",SUM(AG10:AL10))</f>
        <v/>
      </c>
      <c r="DY10" s="112"/>
      <c r="DZ10" s="110" t="str">
        <f t="shared" ref="DZ10:DZ20" si="15">IF(SUM(AM10:AR10)=0,"",SUM(AM10:AR10))</f>
        <v/>
      </c>
      <c r="EA10" s="112"/>
      <c r="EB10" s="110" t="str">
        <f t="shared" ref="EB10:EB20" si="16">IF(SUM(AS10:AX10)=0,"",SUM(AS10:AX10))</f>
        <v/>
      </c>
      <c r="EC10" s="112"/>
      <c r="ED10" s="110" t="str">
        <f t="shared" ref="ED10:ED20" si="17">IF(SUM(AY10:BD10)=0,"",SUM(AY10:BD10))</f>
        <v/>
      </c>
      <c r="EE10" s="112"/>
      <c r="EF10" s="110" t="str">
        <f t="shared" ref="EF10:EF20" si="18">IF(SUM(BE10:BJ10)=0,"",SUM(BE10:BJ10))</f>
        <v/>
      </c>
      <c r="EG10" s="112"/>
      <c r="EH10" s="100">
        <f t="shared" ref="EH10:EH20" si="19">COUNT(DT10:EG10)</f>
        <v>0</v>
      </c>
      <c r="EI10" s="100"/>
      <c r="EK10" s="110">
        <f t="shared" ref="EK10:EK20" si="20">IF(IF(DT10="",0,1)=0,0,IF(DT10="",0,1))</f>
        <v>0</v>
      </c>
      <c r="EL10" s="112"/>
      <c r="EM10" s="110">
        <f t="shared" ref="EM10:EM20" si="21">IF(IF(DV10="",0,1)=0,0,IF(DV10="",0,1))</f>
        <v>0</v>
      </c>
      <c r="EN10" s="112"/>
      <c r="EO10" s="110">
        <f t="shared" ref="EO10:EO20" si="22">IF(IF(DX10="",0,1)=0,0,IF(DX10="",0,1))</f>
        <v>0</v>
      </c>
      <c r="EP10" s="112"/>
      <c r="EQ10" s="110">
        <f t="shared" ref="EQ10:EQ20" si="23">IF(IF(DZ10="",0,1)=0,0,IF(DZ10="",0,1))</f>
        <v>0</v>
      </c>
      <c r="ER10" s="112"/>
      <c r="ES10" s="110">
        <f t="shared" ref="ES10:ES20" si="24">IF(IF(EB10="",0,1)=0,0,IF(EB10="",0,1))</f>
        <v>0</v>
      </c>
      <c r="ET10" s="112"/>
      <c r="EU10" s="110">
        <f t="shared" ref="EU10:EU20" si="25">IF(IF(ED10="",0,1)=0,0,IF(ED10="",0,1))</f>
        <v>0</v>
      </c>
      <c r="EV10" s="112"/>
      <c r="EW10" s="110">
        <f t="shared" ref="EW10:EW20" si="26">IF(IF(EF10="",0,1)=0,0,IF(EF10="",0,1))</f>
        <v>0</v>
      </c>
      <c r="EX10" s="112"/>
      <c r="EY10" s="100"/>
      <c r="EZ10" s="100"/>
      <c r="FB10" s="110">
        <f t="shared" ref="FB10:FB20" si="27">EK10</f>
        <v>0</v>
      </c>
      <c r="FC10" s="112"/>
      <c r="FD10" s="110">
        <f t="shared" ref="FD10:FD20" si="28">FB10+EM10</f>
        <v>0</v>
      </c>
      <c r="FE10" s="112"/>
      <c r="FF10" s="110">
        <f t="shared" ref="FF10:FF20" si="29">FD10+EO10</f>
        <v>0</v>
      </c>
      <c r="FG10" s="112"/>
      <c r="FH10" s="110">
        <f t="shared" ref="FH10:FH20" si="30">FF10+EQ10</f>
        <v>0</v>
      </c>
      <c r="FI10" s="112"/>
      <c r="FJ10" s="110">
        <f t="shared" ref="FJ10:FJ20" si="31">FH10+ES10</f>
        <v>0</v>
      </c>
      <c r="FK10" s="112"/>
      <c r="FL10" s="110">
        <f t="shared" ref="FL10:FL20" si="32">FJ10+EU10</f>
        <v>0</v>
      </c>
      <c r="FM10" s="112"/>
      <c r="FN10" s="110">
        <f t="shared" ref="FN10:FN20" si="33">FL10+EW10</f>
        <v>0</v>
      </c>
      <c r="FO10" s="112"/>
      <c r="FP10" s="110"/>
      <c r="FQ10" s="112"/>
      <c r="FS10" s="110">
        <f t="shared" ref="FS10:FS20" si="34">IF(AND($DL10="A",FB10&lt;4),DT10,IF(AND($DL10="B",FB10&lt;7),DT10,IF(AND($DL10="C"),DT10,0)))</f>
        <v>0</v>
      </c>
      <c r="FT10" s="112"/>
      <c r="FU10" s="110">
        <f t="shared" ref="FU10:FU20" si="35">IF(AND($DL10="A",FD10&lt;4),DV10,IF(AND($DL10="B",FD10&lt;7),DV10,IF(AND($DL10="C"),DV10,0)))</f>
        <v>0</v>
      </c>
      <c r="FV10" s="112"/>
      <c r="FW10" s="110">
        <f t="shared" ref="FW10:FW20" si="36">IF(AND($DL10="A",FF10&lt;4),DX10,IF(AND($DL10="B",FF10&lt;7),DX10,IF(AND($DL10="C"),DX10,0)))</f>
        <v>0</v>
      </c>
      <c r="FX10" s="112"/>
      <c r="FY10" s="110">
        <f t="shared" ref="FY10:FY20" si="37">IF(AND($DL10="A",FH10&lt;4),DZ10,IF(AND($DL10="B",FH10&lt;7),DZ10,IF(AND($DL10="C"),DZ10,0)))</f>
        <v>0</v>
      </c>
      <c r="FZ10" s="112"/>
      <c r="GA10" s="110">
        <f t="shared" ref="GA10:GA20" si="38">IF(AND($DL10="A",FJ10&lt;4),EB10,IF(AND($DL10="B",FJ10&lt;7),EB10,IF(AND($DL10="C"),EB10,0)))</f>
        <v>0</v>
      </c>
      <c r="GB10" s="112"/>
      <c r="GC10" s="110">
        <f t="shared" ref="GC10:GC20" si="39">IF(AND($DL10="A",FL10&lt;4),ED10,IF(AND($DL10="B",FL10&lt;7),ED10,IF(AND($DL10="C"),ED10,0)))</f>
        <v>0</v>
      </c>
      <c r="GD10" s="112"/>
      <c r="GE10" s="110">
        <f t="shared" ref="GE10:GE20" si="40">IF(AND($DL10="A",FN10&lt;4),EF10,IF(AND($DL10="B",FN10&lt;7),EF10,IF(AND($DL10="C"),EF10,0)))</f>
        <v>0</v>
      </c>
      <c r="GF10" s="112"/>
      <c r="GG10" s="110">
        <f t="shared" ref="GG10:GG20" si="41">SUM(FS10:GF10)</f>
        <v>0</v>
      </c>
      <c r="GH10" s="112"/>
      <c r="GJ10" s="110">
        <f>IF(DL10="B",MAX(DT10,DV10,DX10,DZ10,EB10,ED10,EF10,#REF!,#REF!,#REF!),0)</f>
        <v>0</v>
      </c>
      <c r="GK10" s="112"/>
    </row>
    <row r="11" spans="3:193" ht="27.6" customHeight="1" x14ac:dyDescent="0.15">
      <c r="C11" s="321"/>
      <c r="D11" s="76">
        <v>2</v>
      </c>
      <c r="E11" s="192" t="s">
        <v>36</v>
      </c>
      <c r="F11" s="193"/>
      <c r="G11" s="194"/>
      <c r="H11" s="195" t="s">
        <v>33</v>
      </c>
      <c r="I11" s="196"/>
      <c r="J11" s="196"/>
      <c r="K11" s="196"/>
      <c r="L11" s="197"/>
      <c r="M11" s="198"/>
      <c r="N11" s="199" t="s">
        <v>30</v>
      </c>
      <c r="O11" s="200" t="s">
        <v>30</v>
      </c>
      <c r="P11" s="201" t="str">
        <f>IFERROR(VLOOKUP(E11&amp;H11&amp;M11&amp;DO11&amp;DQ11,データシートマスタ!$S$3:$V$196,3,FALSE),"")</f>
        <v/>
      </c>
      <c r="Q11" s="202"/>
      <c r="R11" s="24" t="s">
        <v>29</v>
      </c>
      <c r="S11" s="234"/>
      <c r="T11" s="235"/>
      <c r="U11" s="236"/>
      <c r="V11" s="23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38"/>
      <c r="BK11" s="241" t="str">
        <f t="shared" si="7"/>
        <v/>
      </c>
      <c r="BL11" s="131"/>
      <c r="BM11" s="131"/>
      <c r="BN11" s="131"/>
      <c r="BO11" s="131">
        <f t="shared" si="8"/>
        <v>0</v>
      </c>
      <c r="BP11" s="131"/>
      <c r="BQ11" s="131"/>
      <c r="BR11" s="131"/>
      <c r="BS11" s="133">
        <f t="shared" si="9"/>
        <v>0</v>
      </c>
      <c r="BT11" s="133"/>
      <c r="BU11" s="133"/>
      <c r="BV11" s="133"/>
      <c r="BW11" s="133"/>
      <c r="BX11" s="133"/>
      <c r="BY11" s="302" t="str">
        <f t="shared" si="10"/>
        <v/>
      </c>
      <c r="BZ11" s="303"/>
      <c r="CA11" s="303"/>
      <c r="CB11" s="304"/>
      <c r="CD11" s="23">
        <v>4</v>
      </c>
      <c r="CE11" s="275" t="s">
        <v>258</v>
      </c>
      <c r="CF11" s="239"/>
      <c r="CG11" s="240"/>
      <c r="CH11" s="239" t="s">
        <v>44</v>
      </c>
      <c r="CI11" s="239"/>
      <c r="CJ11" s="239"/>
      <c r="CK11" s="239"/>
      <c r="CL11" s="239"/>
      <c r="CM11" s="240"/>
      <c r="CN11" s="243" t="str">
        <f>IFERROR(VLOOKUP(経費計算表!CX11,データシートマスタ!AG34:AH101,2,FALSE),"")</f>
        <v/>
      </c>
      <c r="CO11" s="244"/>
      <c r="CP11" s="150"/>
      <c r="CQ11" s="151"/>
      <c r="CR11" s="107">
        <f t="shared" si="5"/>
        <v>0</v>
      </c>
      <c r="CS11" s="108"/>
      <c r="CT11" s="109"/>
      <c r="CX11" s="232" t="str">
        <f t="shared" si="6"/>
        <v>▼選択▼選択してください</v>
      </c>
      <c r="CY11" s="232"/>
      <c r="CZ11" s="232"/>
      <c r="DA11" s="232"/>
      <c r="DB11" s="232"/>
      <c r="DC11" s="232"/>
      <c r="DD11" s="232"/>
      <c r="DE11" s="232"/>
      <c r="DF11" s="232"/>
      <c r="DG11" s="232"/>
      <c r="DI11" s="110" t="str">
        <f>IFERROR(VLOOKUP(E11&amp;H11,データシートマスタ!$J$3:$K$196,2,FALSE),"")</f>
        <v/>
      </c>
      <c r="DJ11" s="112"/>
      <c r="DL11" s="110" t="str">
        <f>IFERROR(VLOOKUP(E11&amp;H11&amp;M11&amp;DO11&amp;DQ11,データシートマスタ!$S$3:$V$196,4,FALSE),"")</f>
        <v/>
      </c>
      <c r="DM11" s="112"/>
      <c r="DN11" s="31"/>
      <c r="DO11" s="110" t="str">
        <f t="shared" si="11"/>
        <v>Y</v>
      </c>
      <c r="DP11" s="112"/>
      <c r="DQ11" s="110" t="str">
        <f t="shared" ref="DQ11:DQ20" si="42">IF($S$27&gt;29,"α","β")</f>
        <v>β</v>
      </c>
      <c r="DR11" s="112"/>
      <c r="DT11" s="100" t="str">
        <f t="shared" si="12"/>
        <v/>
      </c>
      <c r="DU11" s="100"/>
      <c r="DV11" s="110" t="str">
        <f t="shared" si="13"/>
        <v/>
      </c>
      <c r="DW11" s="112"/>
      <c r="DX11" s="110" t="str">
        <f t="shared" si="14"/>
        <v/>
      </c>
      <c r="DY11" s="112"/>
      <c r="DZ11" s="110" t="str">
        <f t="shared" si="15"/>
        <v/>
      </c>
      <c r="EA11" s="112"/>
      <c r="EB11" s="110" t="str">
        <f t="shared" si="16"/>
        <v/>
      </c>
      <c r="EC11" s="112"/>
      <c r="ED11" s="110" t="str">
        <f t="shared" si="17"/>
        <v/>
      </c>
      <c r="EE11" s="112"/>
      <c r="EF11" s="110" t="str">
        <f t="shared" si="18"/>
        <v/>
      </c>
      <c r="EG11" s="112"/>
      <c r="EH11" s="100">
        <f t="shared" si="19"/>
        <v>0</v>
      </c>
      <c r="EI11" s="100"/>
      <c r="EK11" s="110">
        <f t="shared" si="20"/>
        <v>0</v>
      </c>
      <c r="EL11" s="112"/>
      <c r="EM11" s="110">
        <f t="shared" si="21"/>
        <v>0</v>
      </c>
      <c r="EN11" s="112"/>
      <c r="EO11" s="110">
        <f t="shared" si="22"/>
        <v>0</v>
      </c>
      <c r="EP11" s="112"/>
      <c r="EQ11" s="110">
        <f t="shared" si="23"/>
        <v>0</v>
      </c>
      <c r="ER11" s="112"/>
      <c r="ES11" s="110">
        <f t="shared" si="24"/>
        <v>0</v>
      </c>
      <c r="ET11" s="112"/>
      <c r="EU11" s="110">
        <f t="shared" si="25"/>
        <v>0</v>
      </c>
      <c r="EV11" s="112"/>
      <c r="EW11" s="110">
        <f t="shared" si="26"/>
        <v>0</v>
      </c>
      <c r="EX11" s="112"/>
      <c r="EY11" s="100"/>
      <c r="EZ11" s="100"/>
      <c r="FB11" s="110">
        <f t="shared" si="27"/>
        <v>0</v>
      </c>
      <c r="FC11" s="112"/>
      <c r="FD11" s="110">
        <f t="shared" si="28"/>
        <v>0</v>
      </c>
      <c r="FE11" s="112"/>
      <c r="FF11" s="110">
        <f t="shared" si="29"/>
        <v>0</v>
      </c>
      <c r="FG11" s="112"/>
      <c r="FH11" s="110">
        <f t="shared" si="30"/>
        <v>0</v>
      </c>
      <c r="FI11" s="112"/>
      <c r="FJ11" s="110">
        <f t="shared" si="31"/>
        <v>0</v>
      </c>
      <c r="FK11" s="112"/>
      <c r="FL11" s="110">
        <f t="shared" si="32"/>
        <v>0</v>
      </c>
      <c r="FM11" s="112"/>
      <c r="FN11" s="110">
        <f t="shared" si="33"/>
        <v>0</v>
      </c>
      <c r="FO11" s="112"/>
      <c r="FP11" s="100"/>
      <c r="FQ11" s="100"/>
      <c r="FS11" s="110">
        <f t="shared" si="34"/>
        <v>0</v>
      </c>
      <c r="FT11" s="112"/>
      <c r="FU11" s="110">
        <f t="shared" si="35"/>
        <v>0</v>
      </c>
      <c r="FV11" s="112"/>
      <c r="FW11" s="110">
        <f t="shared" si="36"/>
        <v>0</v>
      </c>
      <c r="FX11" s="112"/>
      <c r="FY11" s="110">
        <f t="shared" si="37"/>
        <v>0</v>
      </c>
      <c r="FZ11" s="112"/>
      <c r="GA11" s="110">
        <f t="shared" si="38"/>
        <v>0</v>
      </c>
      <c r="GB11" s="112"/>
      <c r="GC11" s="110">
        <f t="shared" si="39"/>
        <v>0</v>
      </c>
      <c r="GD11" s="112"/>
      <c r="GE11" s="110">
        <f t="shared" si="40"/>
        <v>0</v>
      </c>
      <c r="GF11" s="112"/>
      <c r="GG11" s="110">
        <f t="shared" si="41"/>
        <v>0</v>
      </c>
      <c r="GH11" s="112"/>
      <c r="GJ11" s="110">
        <f>IF(DL11="B",MAX(DT11,DV11,DX11,DZ11,EB11,ED11,EF11,#REF!,#REF!,#REF!),0)</f>
        <v>0</v>
      </c>
      <c r="GK11" s="112"/>
    </row>
    <row r="12" spans="3:193" ht="27.6" customHeight="1" x14ac:dyDescent="0.15">
      <c r="C12" s="321"/>
      <c r="D12" s="76">
        <v>3</v>
      </c>
      <c r="E12" s="192" t="s">
        <v>36</v>
      </c>
      <c r="F12" s="193"/>
      <c r="G12" s="194"/>
      <c r="H12" s="195" t="s">
        <v>33</v>
      </c>
      <c r="I12" s="196"/>
      <c r="J12" s="196"/>
      <c r="K12" s="196"/>
      <c r="L12" s="197"/>
      <c r="M12" s="198"/>
      <c r="N12" s="199"/>
      <c r="O12" s="200"/>
      <c r="P12" s="201" t="str">
        <f>IFERROR(VLOOKUP(E12&amp;H12&amp;M12&amp;DO12&amp;DQ12,データシートマスタ!$S$3:$V$196,3,FALSE),"")</f>
        <v/>
      </c>
      <c r="Q12" s="202"/>
      <c r="R12" s="24" t="s">
        <v>29</v>
      </c>
      <c r="S12" s="234"/>
      <c r="T12" s="235"/>
      <c r="U12" s="236"/>
      <c r="V12" s="23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38"/>
      <c r="BK12" s="241" t="str">
        <f t="shared" si="7"/>
        <v/>
      </c>
      <c r="BL12" s="131"/>
      <c r="BM12" s="131"/>
      <c r="BN12" s="131"/>
      <c r="BO12" s="131">
        <f t="shared" si="8"/>
        <v>0</v>
      </c>
      <c r="BP12" s="131"/>
      <c r="BQ12" s="131"/>
      <c r="BR12" s="131"/>
      <c r="BS12" s="133">
        <f t="shared" si="9"/>
        <v>0</v>
      </c>
      <c r="BT12" s="133"/>
      <c r="BU12" s="133"/>
      <c r="BV12" s="133"/>
      <c r="BW12" s="133"/>
      <c r="BX12" s="133"/>
      <c r="BY12" s="302" t="str">
        <f t="shared" si="10"/>
        <v/>
      </c>
      <c r="BZ12" s="303"/>
      <c r="CA12" s="303"/>
      <c r="CB12" s="304"/>
      <c r="CD12" s="23">
        <v>5</v>
      </c>
      <c r="CE12" s="275" t="s">
        <v>258</v>
      </c>
      <c r="CF12" s="239"/>
      <c r="CG12" s="240"/>
      <c r="CH12" s="239" t="s">
        <v>44</v>
      </c>
      <c r="CI12" s="239"/>
      <c r="CJ12" s="239"/>
      <c r="CK12" s="239"/>
      <c r="CL12" s="239"/>
      <c r="CM12" s="240"/>
      <c r="CN12" s="243" t="str">
        <f>IFERROR(VLOOKUP(経費計算表!CX12,データシートマスタ!AG34:AH101,2,FALSE),"")</f>
        <v/>
      </c>
      <c r="CO12" s="244"/>
      <c r="CP12" s="150"/>
      <c r="CQ12" s="151"/>
      <c r="CR12" s="107">
        <f t="shared" si="5"/>
        <v>0</v>
      </c>
      <c r="CS12" s="108"/>
      <c r="CT12" s="109"/>
      <c r="CX12" s="232" t="str">
        <f t="shared" si="6"/>
        <v>▼選択▼選択してください</v>
      </c>
      <c r="CY12" s="232"/>
      <c r="CZ12" s="232"/>
      <c r="DA12" s="232"/>
      <c r="DB12" s="232"/>
      <c r="DC12" s="232"/>
      <c r="DD12" s="232"/>
      <c r="DE12" s="232"/>
      <c r="DF12" s="232"/>
      <c r="DG12" s="232"/>
      <c r="DI12" s="110" t="str">
        <f>IFERROR(VLOOKUP(E12&amp;H12,データシートマスタ!$J$3:$K$196,2,FALSE),"")</f>
        <v/>
      </c>
      <c r="DJ12" s="112"/>
      <c r="DL12" s="110" t="str">
        <f>IFERROR(VLOOKUP(E12&amp;H12&amp;M12&amp;DO12&amp;DQ12,データシートマスタ!$S$3:$V$196,4,FALSE),"")</f>
        <v/>
      </c>
      <c r="DM12" s="112"/>
      <c r="DN12" s="31"/>
      <c r="DO12" s="110" t="str">
        <f t="shared" si="11"/>
        <v>Y</v>
      </c>
      <c r="DP12" s="112"/>
      <c r="DQ12" s="110" t="str">
        <f t="shared" si="42"/>
        <v>β</v>
      </c>
      <c r="DR12" s="112"/>
      <c r="DT12" s="100" t="str">
        <f t="shared" si="12"/>
        <v/>
      </c>
      <c r="DU12" s="100"/>
      <c r="DV12" s="110" t="str">
        <f t="shared" si="13"/>
        <v/>
      </c>
      <c r="DW12" s="112"/>
      <c r="DX12" s="110" t="str">
        <f t="shared" si="14"/>
        <v/>
      </c>
      <c r="DY12" s="112"/>
      <c r="DZ12" s="110" t="str">
        <f t="shared" si="15"/>
        <v/>
      </c>
      <c r="EA12" s="112"/>
      <c r="EB12" s="110" t="str">
        <f t="shared" si="16"/>
        <v/>
      </c>
      <c r="EC12" s="112"/>
      <c r="ED12" s="110" t="str">
        <f t="shared" si="17"/>
        <v/>
      </c>
      <c r="EE12" s="112"/>
      <c r="EF12" s="110" t="str">
        <f t="shared" si="18"/>
        <v/>
      </c>
      <c r="EG12" s="112"/>
      <c r="EH12" s="100">
        <f t="shared" si="19"/>
        <v>0</v>
      </c>
      <c r="EI12" s="100"/>
      <c r="EK12" s="110">
        <f t="shared" si="20"/>
        <v>0</v>
      </c>
      <c r="EL12" s="112"/>
      <c r="EM12" s="110">
        <f t="shared" si="21"/>
        <v>0</v>
      </c>
      <c r="EN12" s="112"/>
      <c r="EO12" s="110">
        <f t="shared" si="22"/>
        <v>0</v>
      </c>
      <c r="EP12" s="112"/>
      <c r="EQ12" s="110">
        <f t="shared" si="23"/>
        <v>0</v>
      </c>
      <c r="ER12" s="112"/>
      <c r="ES12" s="110">
        <f t="shared" si="24"/>
        <v>0</v>
      </c>
      <c r="ET12" s="112"/>
      <c r="EU12" s="110">
        <f t="shared" si="25"/>
        <v>0</v>
      </c>
      <c r="EV12" s="112"/>
      <c r="EW12" s="110">
        <f t="shared" si="26"/>
        <v>0</v>
      </c>
      <c r="EX12" s="112"/>
      <c r="EY12" s="100"/>
      <c r="EZ12" s="100"/>
      <c r="FB12" s="110">
        <f t="shared" si="27"/>
        <v>0</v>
      </c>
      <c r="FC12" s="112"/>
      <c r="FD12" s="110">
        <f t="shared" si="28"/>
        <v>0</v>
      </c>
      <c r="FE12" s="112"/>
      <c r="FF12" s="110">
        <f t="shared" si="29"/>
        <v>0</v>
      </c>
      <c r="FG12" s="112"/>
      <c r="FH12" s="110">
        <f t="shared" si="30"/>
        <v>0</v>
      </c>
      <c r="FI12" s="112"/>
      <c r="FJ12" s="110">
        <f t="shared" si="31"/>
        <v>0</v>
      </c>
      <c r="FK12" s="112"/>
      <c r="FL12" s="110">
        <f t="shared" si="32"/>
        <v>0</v>
      </c>
      <c r="FM12" s="112"/>
      <c r="FN12" s="110">
        <f t="shared" si="33"/>
        <v>0</v>
      </c>
      <c r="FO12" s="112"/>
      <c r="FP12" s="100"/>
      <c r="FQ12" s="100"/>
      <c r="FS12" s="110">
        <f t="shared" si="34"/>
        <v>0</v>
      </c>
      <c r="FT12" s="112"/>
      <c r="FU12" s="110">
        <f t="shared" si="35"/>
        <v>0</v>
      </c>
      <c r="FV12" s="112"/>
      <c r="FW12" s="110">
        <f t="shared" si="36"/>
        <v>0</v>
      </c>
      <c r="FX12" s="112"/>
      <c r="FY12" s="110">
        <f t="shared" si="37"/>
        <v>0</v>
      </c>
      <c r="FZ12" s="112"/>
      <c r="GA12" s="110">
        <f t="shared" si="38"/>
        <v>0</v>
      </c>
      <c r="GB12" s="112"/>
      <c r="GC12" s="110">
        <f t="shared" si="39"/>
        <v>0</v>
      </c>
      <c r="GD12" s="112"/>
      <c r="GE12" s="110">
        <f t="shared" si="40"/>
        <v>0</v>
      </c>
      <c r="GF12" s="112"/>
      <c r="GG12" s="110">
        <f t="shared" si="41"/>
        <v>0</v>
      </c>
      <c r="GH12" s="112"/>
      <c r="GJ12" s="110">
        <f>IF(DL12="B",MAX(DT12,DV12,DX12,DZ12,EB12,ED12,EF12,#REF!,#REF!,#REF!),0)</f>
        <v>0</v>
      </c>
      <c r="GK12" s="112"/>
    </row>
    <row r="13" spans="3:193" ht="27.6" customHeight="1" x14ac:dyDescent="0.15">
      <c r="C13" s="321"/>
      <c r="D13" s="76">
        <v>4</v>
      </c>
      <c r="E13" s="192" t="s">
        <v>36</v>
      </c>
      <c r="F13" s="193"/>
      <c r="G13" s="194"/>
      <c r="H13" s="195" t="s">
        <v>33</v>
      </c>
      <c r="I13" s="196"/>
      <c r="J13" s="196"/>
      <c r="K13" s="196"/>
      <c r="L13" s="197"/>
      <c r="M13" s="198"/>
      <c r="N13" s="199" t="s">
        <v>30</v>
      </c>
      <c r="O13" s="200" t="s">
        <v>30</v>
      </c>
      <c r="P13" s="201" t="str">
        <f>IFERROR(VLOOKUP(E13&amp;H13&amp;M13&amp;DO13&amp;DQ13,データシートマスタ!$S$3:$V$196,3,FALSE),"")</f>
        <v/>
      </c>
      <c r="Q13" s="202"/>
      <c r="R13" s="24" t="s">
        <v>29</v>
      </c>
      <c r="S13" s="234"/>
      <c r="T13" s="235"/>
      <c r="U13" s="236"/>
      <c r="V13" s="23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38"/>
      <c r="BK13" s="241" t="str">
        <f t="shared" si="7"/>
        <v/>
      </c>
      <c r="BL13" s="131"/>
      <c r="BM13" s="131"/>
      <c r="BN13" s="131"/>
      <c r="BO13" s="131">
        <f t="shared" si="8"/>
        <v>0</v>
      </c>
      <c r="BP13" s="131"/>
      <c r="BQ13" s="131"/>
      <c r="BR13" s="131"/>
      <c r="BS13" s="133">
        <f t="shared" si="9"/>
        <v>0</v>
      </c>
      <c r="BT13" s="133"/>
      <c r="BU13" s="133"/>
      <c r="BV13" s="133"/>
      <c r="BW13" s="133"/>
      <c r="BX13" s="133"/>
      <c r="BY13" s="302" t="str">
        <f t="shared" si="10"/>
        <v/>
      </c>
      <c r="BZ13" s="303"/>
      <c r="CA13" s="303"/>
      <c r="CB13" s="304"/>
      <c r="CD13" s="23">
        <v>6</v>
      </c>
      <c r="CE13" s="275" t="s">
        <v>258</v>
      </c>
      <c r="CF13" s="239"/>
      <c r="CG13" s="240"/>
      <c r="CH13" s="239" t="s">
        <v>44</v>
      </c>
      <c r="CI13" s="239"/>
      <c r="CJ13" s="239"/>
      <c r="CK13" s="239"/>
      <c r="CL13" s="239"/>
      <c r="CM13" s="240"/>
      <c r="CN13" s="243" t="str">
        <f>IFERROR(VLOOKUP(経費計算表!CX13,データシートマスタ!AG34:AH101,2,FALSE),"")</f>
        <v/>
      </c>
      <c r="CO13" s="244"/>
      <c r="CP13" s="150"/>
      <c r="CQ13" s="151"/>
      <c r="CR13" s="107">
        <f t="shared" si="5"/>
        <v>0</v>
      </c>
      <c r="CS13" s="108"/>
      <c r="CT13" s="109"/>
      <c r="CX13" s="232" t="str">
        <f t="shared" si="6"/>
        <v>▼選択▼選択してください</v>
      </c>
      <c r="CY13" s="232"/>
      <c r="CZ13" s="232"/>
      <c r="DA13" s="232"/>
      <c r="DB13" s="232"/>
      <c r="DC13" s="232"/>
      <c r="DD13" s="232"/>
      <c r="DE13" s="232"/>
      <c r="DF13" s="232"/>
      <c r="DG13" s="232"/>
      <c r="DI13" s="110" t="str">
        <f>IFERROR(VLOOKUP(E13&amp;H13,データシートマスタ!$J$3:$K$196,2,FALSE),"")</f>
        <v/>
      </c>
      <c r="DJ13" s="112"/>
      <c r="DL13" s="110" t="str">
        <f>IFERROR(VLOOKUP(E13&amp;H13&amp;M13&amp;DO13&amp;DQ13,データシートマスタ!$S$3:$V$196,4,FALSE),"")</f>
        <v/>
      </c>
      <c r="DM13" s="112"/>
      <c r="DN13" s="31"/>
      <c r="DO13" s="110" t="str">
        <f t="shared" si="11"/>
        <v>Y</v>
      </c>
      <c r="DP13" s="112"/>
      <c r="DQ13" s="110" t="str">
        <f t="shared" si="42"/>
        <v>β</v>
      </c>
      <c r="DR13" s="112"/>
      <c r="DT13" s="100" t="str">
        <f t="shared" si="12"/>
        <v/>
      </c>
      <c r="DU13" s="100"/>
      <c r="DV13" s="110" t="str">
        <f t="shared" si="13"/>
        <v/>
      </c>
      <c r="DW13" s="112"/>
      <c r="DX13" s="110" t="str">
        <f t="shared" si="14"/>
        <v/>
      </c>
      <c r="DY13" s="112"/>
      <c r="DZ13" s="110" t="str">
        <f t="shared" si="15"/>
        <v/>
      </c>
      <c r="EA13" s="112"/>
      <c r="EB13" s="110" t="str">
        <f t="shared" si="16"/>
        <v/>
      </c>
      <c r="EC13" s="112"/>
      <c r="ED13" s="110" t="str">
        <f t="shared" si="17"/>
        <v/>
      </c>
      <c r="EE13" s="112"/>
      <c r="EF13" s="110" t="str">
        <f t="shared" si="18"/>
        <v/>
      </c>
      <c r="EG13" s="112"/>
      <c r="EH13" s="100">
        <f t="shared" si="19"/>
        <v>0</v>
      </c>
      <c r="EI13" s="100"/>
      <c r="EK13" s="110">
        <f t="shared" si="20"/>
        <v>0</v>
      </c>
      <c r="EL13" s="112"/>
      <c r="EM13" s="110">
        <f t="shared" si="21"/>
        <v>0</v>
      </c>
      <c r="EN13" s="112"/>
      <c r="EO13" s="110">
        <f t="shared" si="22"/>
        <v>0</v>
      </c>
      <c r="EP13" s="112"/>
      <c r="EQ13" s="110">
        <f t="shared" si="23"/>
        <v>0</v>
      </c>
      <c r="ER13" s="112"/>
      <c r="ES13" s="110">
        <f t="shared" si="24"/>
        <v>0</v>
      </c>
      <c r="ET13" s="112"/>
      <c r="EU13" s="110">
        <f t="shared" si="25"/>
        <v>0</v>
      </c>
      <c r="EV13" s="112"/>
      <c r="EW13" s="110">
        <f t="shared" si="26"/>
        <v>0</v>
      </c>
      <c r="EX13" s="112"/>
      <c r="EY13" s="100"/>
      <c r="EZ13" s="100"/>
      <c r="FB13" s="110">
        <f t="shared" si="27"/>
        <v>0</v>
      </c>
      <c r="FC13" s="112"/>
      <c r="FD13" s="110">
        <f t="shared" si="28"/>
        <v>0</v>
      </c>
      <c r="FE13" s="112"/>
      <c r="FF13" s="110">
        <f t="shared" si="29"/>
        <v>0</v>
      </c>
      <c r="FG13" s="112"/>
      <c r="FH13" s="110">
        <f t="shared" si="30"/>
        <v>0</v>
      </c>
      <c r="FI13" s="112"/>
      <c r="FJ13" s="110">
        <f t="shared" si="31"/>
        <v>0</v>
      </c>
      <c r="FK13" s="112"/>
      <c r="FL13" s="110">
        <f t="shared" si="32"/>
        <v>0</v>
      </c>
      <c r="FM13" s="112"/>
      <c r="FN13" s="110">
        <f t="shared" si="33"/>
        <v>0</v>
      </c>
      <c r="FO13" s="112"/>
      <c r="FP13" s="100"/>
      <c r="FQ13" s="100"/>
      <c r="FS13" s="110">
        <f t="shared" si="34"/>
        <v>0</v>
      </c>
      <c r="FT13" s="112"/>
      <c r="FU13" s="110">
        <f t="shared" si="35"/>
        <v>0</v>
      </c>
      <c r="FV13" s="112"/>
      <c r="FW13" s="110">
        <f t="shared" si="36"/>
        <v>0</v>
      </c>
      <c r="FX13" s="112"/>
      <c r="FY13" s="110">
        <f t="shared" si="37"/>
        <v>0</v>
      </c>
      <c r="FZ13" s="112"/>
      <c r="GA13" s="110">
        <f t="shared" si="38"/>
        <v>0</v>
      </c>
      <c r="GB13" s="112"/>
      <c r="GC13" s="110">
        <f t="shared" si="39"/>
        <v>0</v>
      </c>
      <c r="GD13" s="112"/>
      <c r="GE13" s="110">
        <f t="shared" si="40"/>
        <v>0</v>
      </c>
      <c r="GF13" s="112"/>
      <c r="GG13" s="110">
        <f t="shared" si="41"/>
        <v>0</v>
      </c>
      <c r="GH13" s="112"/>
      <c r="GJ13" s="110">
        <f>IF(DL13="B",MAX(DT13,DV13,DX13,DZ13,EB13,ED13,EF13,#REF!,#REF!,#REF!),0)</f>
        <v>0</v>
      </c>
      <c r="GK13" s="112"/>
    </row>
    <row r="14" spans="3:193" ht="27.6" customHeight="1" x14ac:dyDescent="0.15">
      <c r="C14" s="321"/>
      <c r="D14" s="76">
        <v>5</v>
      </c>
      <c r="E14" s="192" t="s">
        <v>36</v>
      </c>
      <c r="F14" s="193"/>
      <c r="G14" s="194"/>
      <c r="H14" s="208" t="s">
        <v>33</v>
      </c>
      <c r="I14" s="208"/>
      <c r="J14" s="208"/>
      <c r="K14" s="208"/>
      <c r="L14" s="208"/>
      <c r="M14" s="198"/>
      <c r="N14" s="199"/>
      <c r="O14" s="200"/>
      <c r="P14" s="201" t="str">
        <f>IFERROR(VLOOKUP(E14&amp;H14&amp;M14&amp;DO14&amp;DQ14,データシートマスタ!$S$3:$V$196,3,FALSE),"")</f>
        <v/>
      </c>
      <c r="Q14" s="202"/>
      <c r="R14" s="24" t="s">
        <v>29</v>
      </c>
      <c r="S14" s="234"/>
      <c r="T14" s="235"/>
      <c r="U14" s="236"/>
      <c r="V14" s="23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38"/>
      <c r="BK14" s="241" t="str">
        <f t="shared" si="7"/>
        <v/>
      </c>
      <c r="BL14" s="131"/>
      <c r="BM14" s="131"/>
      <c r="BN14" s="131"/>
      <c r="BO14" s="131">
        <f t="shared" si="8"/>
        <v>0</v>
      </c>
      <c r="BP14" s="131"/>
      <c r="BQ14" s="131"/>
      <c r="BR14" s="131"/>
      <c r="BS14" s="133">
        <f t="shared" si="9"/>
        <v>0</v>
      </c>
      <c r="BT14" s="133"/>
      <c r="BU14" s="133"/>
      <c r="BV14" s="133"/>
      <c r="BW14" s="133"/>
      <c r="BX14" s="133"/>
      <c r="BY14" s="302" t="str">
        <f t="shared" si="10"/>
        <v/>
      </c>
      <c r="BZ14" s="303"/>
      <c r="CA14" s="303"/>
      <c r="CB14" s="304"/>
      <c r="CD14" s="23">
        <v>7</v>
      </c>
      <c r="CE14" s="275" t="s">
        <v>258</v>
      </c>
      <c r="CF14" s="239"/>
      <c r="CG14" s="240"/>
      <c r="CH14" s="239" t="s">
        <v>44</v>
      </c>
      <c r="CI14" s="239"/>
      <c r="CJ14" s="239"/>
      <c r="CK14" s="239"/>
      <c r="CL14" s="239"/>
      <c r="CM14" s="240"/>
      <c r="CN14" s="243" t="str">
        <f>IFERROR(VLOOKUP(経費計算表!CX14,データシートマスタ!AG34:AH101,2,FALSE),"")</f>
        <v/>
      </c>
      <c r="CO14" s="244"/>
      <c r="CP14" s="150"/>
      <c r="CQ14" s="151"/>
      <c r="CR14" s="107">
        <f t="shared" si="5"/>
        <v>0</v>
      </c>
      <c r="CS14" s="108"/>
      <c r="CT14" s="109"/>
      <c r="CX14" s="232" t="str">
        <f t="shared" si="6"/>
        <v>▼選択▼選択してください</v>
      </c>
      <c r="CY14" s="232"/>
      <c r="CZ14" s="232"/>
      <c r="DA14" s="232"/>
      <c r="DB14" s="232"/>
      <c r="DC14" s="232"/>
      <c r="DD14" s="232"/>
      <c r="DE14" s="232"/>
      <c r="DF14" s="232"/>
      <c r="DG14" s="232"/>
      <c r="DI14" s="110" t="str">
        <f>IFERROR(VLOOKUP(E14&amp;H14,データシートマスタ!$J$3:$K$196,2,FALSE),"")</f>
        <v/>
      </c>
      <c r="DJ14" s="112"/>
      <c r="DL14" s="110" t="str">
        <f>IFERROR(VLOOKUP(E14&amp;H14&amp;M14&amp;DO14&amp;DQ14,データシートマスタ!$S$3:$V$196,4,FALSE),"")</f>
        <v/>
      </c>
      <c r="DM14" s="112"/>
      <c r="DN14" s="31"/>
      <c r="DO14" s="110" t="str">
        <f t="shared" si="11"/>
        <v>Y</v>
      </c>
      <c r="DP14" s="112"/>
      <c r="DQ14" s="110" t="str">
        <f t="shared" si="42"/>
        <v>β</v>
      </c>
      <c r="DR14" s="112"/>
      <c r="DT14" s="100" t="str">
        <f t="shared" si="12"/>
        <v/>
      </c>
      <c r="DU14" s="100"/>
      <c r="DV14" s="110" t="str">
        <f t="shared" si="13"/>
        <v/>
      </c>
      <c r="DW14" s="112"/>
      <c r="DX14" s="110" t="str">
        <f t="shared" si="14"/>
        <v/>
      </c>
      <c r="DY14" s="112"/>
      <c r="DZ14" s="110" t="str">
        <f t="shared" si="15"/>
        <v/>
      </c>
      <c r="EA14" s="112"/>
      <c r="EB14" s="110" t="str">
        <f t="shared" si="16"/>
        <v/>
      </c>
      <c r="EC14" s="112"/>
      <c r="ED14" s="110" t="str">
        <f t="shared" si="17"/>
        <v/>
      </c>
      <c r="EE14" s="112"/>
      <c r="EF14" s="110" t="str">
        <f t="shared" si="18"/>
        <v/>
      </c>
      <c r="EG14" s="112"/>
      <c r="EH14" s="100">
        <f t="shared" si="19"/>
        <v>0</v>
      </c>
      <c r="EI14" s="100"/>
      <c r="EK14" s="110">
        <f t="shared" si="20"/>
        <v>0</v>
      </c>
      <c r="EL14" s="112"/>
      <c r="EM14" s="110">
        <f t="shared" si="21"/>
        <v>0</v>
      </c>
      <c r="EN14" s="112"/>
      <c r="EO14" s="110">
        <f t="shared" si="22"/>
        <v>0</v>
      </c>
      <c r="EP14" s="112"/>
      <c r="EQ14" s="110">
        <f t="shared" si="23"/>
        <v>0</v>
      </c>
      <c r="ER14" s="112"/>
      <c r="ES14" s="110">
        <f t="shared" si="24"/>
        <v>0</v>
      </c>
      <c r="ET14" s="112"/>
      <c r="EU14" s="110">
        <f t="shared" si="25"/>
        <v>0</v>
      </c>
      <c r="EV14" s="112"/>
      <c r="EW14" s="110">
        <f t="shared" si="26"/>
        <v>0</v>
      </c>
      <c r="EX14" s="112"/>
      <c r="EY14" s="100"/>
      <c r="EZ14" s="100"/>
      <c r="FB14" s="110">
        <f t="shared" si="27"/>
        <v>0</v>
      </c>
      <c r="FC14" s="112"/>
      <c r="FD14" s="110">
        <f t="shared" si="28"/>
        <v>0</v>
      </c>
      <c r="FE14" s="112"/>
      <c r="FF14" s="110">
        <f t="shared" si="29"/>
        <v>0</v>
      </c>
      <c r="FG14" s="112"/>
      <c r="FH14" s="110">
        <f t="shared" si="30"/>
        <v>0</v>
      </c>
      <c r="FI14" s="112"/>
      <c r="FJ14" s="110">
        <f t="shared" si="31"/>
        <v>0</v>
      </c>
      <c r="FK14" s="112"/>
      <c r="FL14" s="110">
        <f t="shared" si="32"/>
        <v>0</v>
      </c>
      <c r="FM14" s="112"/>
      <c r="FN14" s="110">
        <f t="shared" si="33"/>
        <v>0</v>
      </c>
      <c r="FO14" s="112"/>
      <c r="FP14" s="100"/>
      <c r="FQ14" s="100"/>
      <c r="FS14" s="110">
        <f t="shared" si="34"/>
        <v>0</v>
      </c>
      <c r="FT14" s="112"/>
      <c r="FU14" s="110">
        <f t="shared" si="35"/>
        <v>0</v>
      </c>
      <c r="FV14" s="112"/>
      <c r="FW14" s="110">
        <f t="shared" si="36"/>
        <v>0</v>
      </c>
      <c r="FX14" s="112"/>
      <c r="FY14" s="110">
        <f t="shared" si="37"/>
        <v>0</v>
      </c>
      <c r="FZ14" s="112"/>
      <c r="GA14" s="110">
        <f t="shared" si="38"/>
        <v>0</v>
      </c>
      <c r="GB14" s="112"/>
      <c r="GC14" s="110">
        <f t="shared" si="39"/>
        <v>0</v>
      </c>
      <c r="GD14" s="112"/>
      <c r="GE14" s="110">
        <f t="shared" si="40"/>
        <v>0</v>
      </c>
      <c r="GF14" s="112"/>
      <c r="GG14" s="110">
        <f t="shared" si="41"/>
        <v>0</v>
      </c>
      <c r="GH14" s="112"/>
      <c r="GJ14" s="110">
        <f>IF(DL14="B",MAX(DT14,DV14,DX14,DZ14,EB14,ED14,EF14,#REF!,#REF!,#REF!),0)</f>
        <v>0</v>
      </c>
      <c r="GK14" s="112"/>
    </row>
    <row r="15" spans="3:193" ht="27.6" customHeight="1" x14ac:dyDescent="0.15">
      <c r="C15" s="321"/>
      <c r="D15" s="76">
        <v>6</v>
      </c>
      <c r="E15" s="192" t="s">
        <v>36</v>
      </c>
      <c r="F15" s="193"/>
      <c r="G15" s="194"/>
      <c r="H15" s="208" t="s">
        <v>33</v>
      </c>
      <c r="I15" s="208"/>
      <c r="J15" s="208"/>
      <c r="K15" s="208"/>
      <c r="L15" s="208"/>
      <c r="M15" s="198"/>
      <c r="N15" s="199"/>
      <c r="O15" s="200"/>
      <c r="P15" s="201" t="str">
        <f>IFERROR(VLOOKUP(E15&amp;H15&amp;M15&amp;DO15&amp;DQ15,データシートマスタ!$S$3:$V$196,3,FALSE),"")</f>
        <v/>
      </c>
      <c r="Q15" s="202"/>
      <c r="R15" s="24" t="s">
        <v>29</v>
      </c>
      <c r="S15" s="234"/>
      <c r="T15" s="235"/>
      <c r="U15" s="236"/>
      <c r="V15" s="23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38"/>
      <c r="BK15" s="241" t="str">
        <f t="shared" si="7"/>
        <v/>
      </c>
      <c r="BL15" s="131"/>
      <c r="BM15" s="131"/>
      <c r="BN15" s="131"/>
      <c r="BO15" s="131">
        <f t="shared" si="8"/>
        <v>0</v>
      </c>
      <c r="BP15" s="131"/>
      <c r="BQ15" s="131"/>
      <c r="BR15" s="131"/>
      <c r="BS15" s="133">
        <f t="shared" si="9"/>
        <v>0</v>
      </c>
      <c r="BT15" s="133"/>
      <c r="BU15" s="133"/>
      <c r="BV15" s="133"/>
      <c r="BW15" s="133"/>
      <c r="BX15" s="133"/>
      <c r="BY15" s="302" t="str">
        <f t="shared" si="10"/>
        <v/>
      </c>
      <c r="BZ15" s="303"/>
      <c r="CA15" s="303"/>
      <c r="CB15" s="304"/>
      <c r="CD15" s="23">
        <v>8</v>
      </c>
      <c r="CE15" s="275" t="s">
        <v>258</v>
      </c>
      <c r="CF15" s="239"/>
      <c r="CG15" s="240"/>
      <c r="CH15" s="239" t="s">
        <v>44</v>
      </c>
      <c r="CI15" s="239"/>
      <c r="CJ15" s="239"/>
      <c r="CK15" s="239"/>
      <c r="CL15" s="239"/>
      <c r="CM15" s="240"/>
      <c r="CN15" s="243" t="str">
        <f>IFERROR(VLOOKUP(経費計算表!CX15,データシートマスタ!AG34:AH101,2,FALSE),"")</f>
        <v/>
      </c>
      <c r="CO15" s="244"/>
      <c r="CP15" s="150"/>
      <c r="CQ15" s="151"/>
      <c r="CR15" s="107">
        <f t="shared" si="5"/>
        <v>0</v>
      </c>
      <c r="CS15" s="108"/>
      <c r="CT15" s="109"/>
      <c r="CX15" s="232" t="str">
        <f t="shared" si="6"/>
        <v>▼選択▼選択してください</v>
      </c>
      <c r="CY15" s="232"/>
      <c r="CZ15" s="232"/>
      <c r="DA15" s="232"/>
      <c r="DB15" s="232"/>
      <c r="DC15" s="232"/>
      <c r="DD15" s="232"/>
      <c r="DE15" s="232"/>
      <c r="DF15" s="232"/>
      <c r="DG15" s="232"/>
      <c r="DI15" s="110" t="str">
        <f>IFERROR(VLOOKUP(E15&amp;H15,データシートマスタ!$J$3:$K$196,2,FALSE),"")</f>
        <v/>
      </c>
      <c r="DJ15" s="112"/>
      <c r="DL15" s="110" t="str">
        <f>IFERROR(VLOOKUP(E15&amp;H15&amp;M15&amp;DO15&amp;DQ15,データシートマスタ!$S$3:$V$196,4,FALSE),"")</f>
        <v/>
      </c>
      <c r="DM15" s="112"/>
      <c r="DN15" s="31"/>
      <c r="DO15" s="110" t="str">
        <f t="shared" si="11"/>
        <v>Y</v>
      </c>
      <c r="DP15" s="112"/>
      <c r="DQ15" s="110" t="str">
        <f t="shared" si="42"/>
        <v>β</v>
      </c>
      <c r="DR15" s="112"/>
      <c r="DT15" s="100" t="str">
        <f t="shared" si="12"/>
        <v/>
      </c>
      <c r="DU15" s="100"/>
      <c r="DV15" s="110" t="str">
        <f t="shared" si="13"/>
        <v/>
      </c>
      <c r="DW15" s="112"/>
      <c r="DX15" s="110" t="str">
        <f t="shared" si="14"/>
        <v/>
      </c>
      <c r="DY15" s="112"/>
      <c r="DZ15" s="110" t="str">
        <f t="shared" si="15"/>
        <v/>
      </c>
      <c r="EA15" s="112"/>
      <c r="EB15" s="110" t="str">
        <f t="shared" si="16"/>
        <v/>
      </c>
      <c r="EC15" s="112"/>
      <c r="ED15" s="110" t="str">
        <f t="shared" si="17"/>
        <v/>
      </c>
      <c r="EE15" s="112"/>
      <c r="EF15" s="110" t="str">
        <f t="shared" si="18"/>
        <v/>
      </c>
      <c r="EG15" s="112"/>
      <c r="EH15" s="100">
        <f t="shared" si="19"/>
        <v>0</v>
      </c>
      <c r="EI15" s="100"/>
      <c r="EK15" s="110">
        <f t="shared" si="20"/>
        <v>0</v>
      </c>
      <c r="EL15" s="112"/>
      <c r="EM15" s="110">
        <f t="shared" si="21"/>
        <v>0</v>
      </c>
      <c r="EN15" s="112"/>
      <c r="EO15" s="110">
        <f t="shared" si="22"/>
        <v>0</v>
      </c>
      <c r="EP15" s="112"/>
      <c r="EQ15" s="110">
        <f t="shared" si="23"/>
        <v>0</v>
      </c>
      <c r="ER15" s="112"/>
      <c r="ES15" s="110">
        <f t="shared" si="24"/>
        <v>0</v>
      </c>
      <c r="ET15" s="112"/>
      <c r="EU15" s="110">
        <f t="shared" si="25"/>
        <v>0</v>
      </c>
      <c r="EV15" s="112"/>
      <c r="EW15" s="110">
        <f t="shared" si="26"/>
        <v>0</v>
      </c>
      <c r="EX15" s="112"/>
      <c r="EY15" s="100"/>
      <c r="EZ15" s="100"/>
      <c r="FB15" s="110">
        <f t="shared" si="27"/>
        <v>0</v>
      </c>
      <c r="FC15" s="112"/>
      <c r="FD15" s="110">
        <f t="shared" si="28"/>
        <v>0</v>
      </c>
      <c r="FE15" s="112"/>
      <c r="FF15" s="110">
        <f t="shared" si="29"/>
        <v>0</v>
      </c>
      <c r="FG15" s="112"/>
      <c r="FH15" s="110">
        <f t="shared" si="30"/>
        <v>0</v>
      </c>
      <c r="FI15" s="112"/>
      <c r="FJ15" s="110">
        <f t="shared" si="31"/>
        <v>0</v>
      </c>
      <c r="FK15" s="112"/>
      <c r="FL15" s="110">
        <f t="shared" si="32"/>
        <v>0</v>
      </c>
      <c r="FM15" s="112"/>
      <c r="FN15" s="110">
        <f t="shared" si="33"/>
        <v>0</v>
      </c>
      <c r="FO15" s="112"/>
      <c r="FP15" s="100"/>
      <c r="FQ15" s="100"/>
      <c r="FS15" s="110">
        <f t="shared" si="34"/>
        <v>0</v>
      </c>
      <c r="FT15" s="112"/>
      <c r="FU15" s="110">
        <f t="shared" si="35"/>
        <v>0</v>
      </c>
      <c r="FV15" s="112"/>
      <c r="FW15" s="110">
        <f t="shared" si="36"/>
        <v>0</v>
      </c>
      <c r="FX15" s="112"/>
      <c r="FY15" s="110">
        <f t="shared" si="37"/>
        <v>0</v>
      </c>
      <c r="FZ15" s="112"/>
      <c r="GA15" s="110">
        <f t="shared" si="38"/>
        <v>0</v>
      </c>
      <c r="GB15" s="112"/>
      <c r="GC15" s="110">
        <f t="shared" si="39"/>
        <v>0</v>
      </c>
      <c r="GD15" s="112"/>
      <c r="GE15" s="110">
        <f t="shared" si="40"/>
        <v>0</v>
      </c>
      <c r="GF15" s="112"/>
      <c r="GG15" s="110">
        <f t="shared" si="41"/>
        <v>0</v>
      </c>
      <c r="GH15" s="112"/>
      <c r="GJ15" s="110">
        <f>IF(DL15="B",MAX(DT15,DV15,DX15,DZ15,EB15,ED15,EF15,#REF!,#REF!,#REF!),0)</f>
        <v>0</v>
      </c>
      <c r="GK15" s="112"/>
    </row>
    <row r="16" spans="3:193" ht="27.6" customHeight="1" x14ac:dyDescent="0.15">
      <c r="C16" s="321"/>
      <c r="D16" s="76">
        <v>7</v>
      </c>
      <c r="E16" s="192" t="s">
        <v>36</v>
      </c>
      <c r="F16" s="193"/>
      <c r="G16" s="194"/>
      <c r="H16" s="208" t="s">
        <v>33</v>
      </c>
      <c r="I16" s="208"/>
      <c r="J16" s="208"/>
      <c r="K16" s="208"/>
      <c r="L16" s="208"/>
      <c r="M16" s="198"/>
      <c r="N16" s="199"/>
      <c r="O16" s="200"/>
      <c r="P16" s="201" t="str">
        <f>IFERROR(VLOOKUP(E16&amp;H16&amp;M16&amp;DO16&amp;DQ16,データシートマスタ!$S$3:$V$196,3,FALSE),"")</f>
        <v/>
      </c>
      <c r="Q16" s="202"/>
      <c r="R16" s="24" t="s">
        <v>29</v>
      </c>
      <c r="S16" s="234"/>
      <c r="T16" s="235"/>
      <c r="U16" s="236"/>
      <c r="V16" s="23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38"/>
      <c r="BK16" s="241" t="str">
        <f t="shared" si="7"/>
        <v/>
      </c>
      <c r="BL16" s="131"/>
      <c r="BM16" s="131"/>
      <c r="BN16" s="131"/>
      <c r="BO16" s="131">
        <f t="shared" si="8"/>
        <v>0</v>
      </c>
      <c r="BP16" s="131"/>
      <c r="BQ16" s="131"/>
      <c r="BR16" s="131"/>
      <c r="BS16" s="133">
        <f t="shared" si="9"/>
        <v>0</v>
      </c>
      <c r="BT16" s="133"/>
      <c r="BU16" s="133"/>
      <c r="BV16" s="133"/>
      <c r="BW16" s="133"/>
      <c r="BX16" s="133"/>
      <c r="BY16" s="302" t="str">
        <f t="shared" si="10"/>
        <v/>
      </c>
      <c r="BZ16" s="303"/>
      <c r="CA16" s="303"/>
      <c r="CB16" s="304"/>
      <c r="CD16" s="23">
        <v>9</v>
      </c>
      <c r="CE16" s="275" t="s">
        <v>258</v>
      </c>
      <c r="CF16" s="239"/>
      <c r="CG16" s="240"/>
      <c r="CH16" s="239" t="s">
        <v>44</v>
      </c>
      <c r="CI16" s="239"/>
      <c r="CJ16" s="239"/>
      <c r="CK16" s="239"/>
      <c r="CL16" s="239"/>
      <c r="CM16" s="240"/>
      <c r="CN16" s="243" t="str">
        <f>IFERROR(VLOOKUP(経費計算表!CX16,データシートマスタ!AG34:AH101,2,FALSE),"")</f>
        <v/>
      </c>
      <c r="CO16" s="244"/>
      <c r="CP16" s="150"/>
      <c r="CQ16" s="151"/>
      <c r="CR16" s="107">
        <f t="shared" si="5"/>
        <v>0</v>
      </c>
      <c r="CS16" s="108"/>
      <c r="CT16" s="109"/>
      <c r="CX16" s="232" t="str">
        <f t="shared" si="6"/>
        <v>▼選択▼選択してください</v>
      </c>
      <c r="CY16" s="232"/>
      <c r="CZ16" s="232"/>
      <c r="DA16" s="232"/>
      <c r="DB16" s="232"/>
      <c r="DC16" s="232"/>
      <c r="DD16" s="232"/>
      <c r="DE16" s="232"/>
      <c r="DF16" s="232"/>
      <c r="DG16" s="232"/>
      <c r="DI16" s="110" t="str">
        <f>IFERROR(VLOOKUP(E16&amp;H16,データシートマスタ!$J$3:$K$196,2,FALSE),"")</f>
        <v/>
      </c>
      <c r="DJ16" s="112"/>
      <c r="DL16" s="110" t="str">
        <f>IFERROR(VLOOKUP(E16&amp;H16&amp;M16&amp;DO16&amp;DQ16,データシートマスタ!$S$3:$V$196,4,FALSE),"")</f>
        <v/>
      </c>
      <c r="DM16" s="112"/>
      <c r="DN16" s="31"/>
      <c r="DO16" s="110" t="str">
        <f t="shared" si="11"/>
        <v>Y</v>
      </c>
      <c r="DP16" s="112"/>
      <c r="DQ16" s="110" t="str">
        <f t="shared" si="42"/>
        <v>β</v>
      </c>
      <c r="DR16" s="112"/>
      <c r="DT16" s="100" t="str">
        <f t="shared" si="12"/>
        <v/>
      </c>
      <c r="DU16" s="100"/>
      <c r="DV16" s="110" t="str">
        <f t="shared" si="13"/>
        <v/>
      </c>
      <c r="DW16" s="112"/>
      <c r="DX16" s="110" t="str">
        <f t="shared" si="14"/>
        <v/>
      </c>
      <c r="DY16" s="112"/>
      <c r="DZ16" s="110" t="str">
        <f t="shared" si="15"/>
        <v/>
      </c>
      <c r="EA16" s="112"/>
      <c r="EB16" s="110" t="str">
        <f t="shared" si="16"/>
        <v/>
      </c>
      <c r="EC16" s="112"/>
      <c r="ED16" s="110" t="str">
        <f t="shared" si="17"/>
        <v/>
      </c>
      <c r="EE16" s="112"/>
      <c r="EF16" s="110" t="str">
        <f t="shared" si="18"/>
        <v/>
      </c>
      <c r="EG16" s="112"/>
      <c r="EH16" s="100">
        <f t="shared" si="19"/>
        <v>0</v>
      </c>
      <c r="EI16" s="100"/>
      <c r="EK16" s="110">
        <f t="shared" si="20"/>
        <v>0</v>
      </c>
      <c r="EL16" s="112"/>
      <c r="EM16" s="110">
        <f t="shared" si="21"/>
        <v>0</v>
      </c>
      <c r="EN16" s="112"/>
      <c r="EO16" s="110">
        <f t="shared" si="22"/>
        <v>0</v>
      </c>
      <c r="EP16" s="112"/>
      <c r="EQ16" s="110">
        <f t="shared" si="23"/>
        <v>0</v>
      </c>
      <c r="ER16" s="112"/>
      <c r="ES16" s="110">
        <f t="shared" si="24"/>
        <v>0</v>
      </c>
      <c r="ET16" s="112"/>
      <c r="EU16" s="110">
        <f t="shared" si="25"/>
        <v>0</v>
      </c>
      <c r="EV16" s="112"/>
      <c r="EW16" s="110">
        <f t="shared" si="26"/>
        <v>0</v>
      </c>
      <c r="EX16" s="112"/>
      <c r="EY16" s="100"/>
      <c r="EZ16" s="100"/>
      <c r="FB16" s="110">
        <f t="shared" si="27"/>
        <v>0</v>
      </c>
      <c r="FC16" s="112"/>
      <c r="FD16" s="110">
        <f t="shared" si="28"/>
        <v>0</v>
      </c>
      <c r="FE16" s="112"/>
      <c r="FF16" s="110">
        <f t="shared" si="29"/>
        <v>0</v>
      </c>
      <c r="FG16" s="112"/>
      <c r="FH16" s="110">
        <f t="shared" si="30"/>
        <v>0</v>
      </c>
      <c r="FI16" s="112"/>
      <c r="FJ16" s="110">
        <f t="shared" si="31"/>
        <v>0</v>
      </c>
      <c r="FK16" s="112"/>
      <c r="FL16" s="110">
        <f t="shared" si="32"/>
        <v>0</v>
      </c>
      <c r="FM16" s="112"/>
      <c r="FN16" s="110">
        <f t="shared" si="33"/>
        <v>0</v>
      </c>
      <c r="FO16" s="112"/>
      <c r="FP16" s="100"/>
      <c r="FQ16" s="100"/>
      <c r="FS16" s="110">
        <f t="shared" si="34"/>
        <v>0</v>
      </c>
      <c r="FT16" s="112"/>
      <c r="FU16" s="110">
        <f t="shared" si="35"/>
        <v>0</v>
      </c>
      <c r="FV16" s="112"/>
      <c r="FW16" s="110">
        <f t="shared" si="36"/>
        <v>0</v>
      </c>
      <c r="FX16" s="112"/>
      <c r="FY16" s="110">
        <f t="shared" si="37"/>
        <v>0</v>
      </c>
      <c r="FZ16" s="112"/>
      <c r="GA16" s="110">
        <f t="shared" si="38"/>
        <v>0</v>
      </c>
      <c r="GB16" s="112"/>
      <c r="GC16" s="110">
        <f t="shared" si="39"/>
        <v>0</v>
      </c>
      <c r="GD16" s="112"/>
      <c r="GE16" s="110">
        <f t="shared" si="40"/>
        <v>0</v>
      </c>
      <c r="GF16" s="112"/>
      <c r="GG16" s="110">
        <f t="shared" si="41"/>
        <v>0</v>
      </c>
      <c r="GH16" s="112"/>
      <c r="GJ16" s="110">
        <f>IF(DL16="B",MAX(DT16,DV16,DX16,DZ16,EB16,ED16,EF16,#REF!,#REF!,#REF!),0)</f>
        <v>0</v>
      </c>
      <c r="GK16" s="112"/>
    </row>
    <row r="17" spans="3:193" ht="27.6" customHeight="1" x14ac:dyDescent="0.15">
      <c r="C17" s="321"/>
      <c r="D17" s="76">
        <v>8</v>
      </c>
      <c r="E17" s="192" t="s">
        <v>36</v>
      </c>
      <c r="F17" s="193"/>
      <c r="G17" s="194"/>
      <c r="H17" s="208" t="s">
        <v>33</v>
      </c>
      <c r="I17" s="208"/>
      <c r="J17" s="208"/>
      <c r="K17" s="208"/>
      <c r="L17" s="208"/>
      <c r="M17" s="198"/>
      <c r="N17" s="199"/>
      <c r="O17" s="200"/>
      <c r="P17" s="201" t="str">
        <f>IFERROR(VLOOKUP(E17&amp;H17&amp;M17&amp;DO17&amp;DQ17,データシートマスタ!$S$3:$V$196,3,FALSE),"")</f>
        <v/>
      </c>
      <c r="Q17" s="202"/>
      <c r="R17" s="24" t="s">
        <v>29</v>
      </c>
      <c r="S17" s="234"/>
      <c r="T17" s="235"/>
      <c r="U17" s="236"/>
      <c r="V17" s="23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38"/>
      <c r="BK17" s="241" t="str">
        <f t="shared" si="7"/>
        <v/>
      </c>
      <c r="BL17" s="131"/>
      <c r="BM17" s="131"/>
      <c r="BN17" s="131"/>
      <c r="BO17" s="131">
        <f t="shared" si="8"/>
        <v>0</v>
      </c>
      <c r="BP17" s="131"/>
      <c r="BQ17" s="131"/>
      <c r="BR17" s="131"/>
      <c r="BS17" s="133">
        <f t="shared" si="9"/>
        <v>0</v>
      </c>
      <c r="BT17" s="133"/>
      <c r="BU17" s="133"/>
      <c r="BV17" s="133"/>
      <c r="BW17" s="133"/>
      <c r="BX17" s="133"/>
      <c r="BY17" s="302" t="str">
        <f t="shared" si="10"/>
        <v/>
      </c>
      <c r="BZ17" s="303"/>
      <c r="CA17" s="303"/>
      <c r="CB17" s="304"/>
      <c r="CD17" s="23">
        <v>10</v>
      </c>
      <c r="CE17" s="275" t="s">
        <v>258</v>
      </c>
      <c r="CF17" s="239"/>
      <c r="CG17" s="240"/>
      <c r="CH17" s="239" t="s">
        <v>44</v>
      </c>
      <c r="CI17" s="239"/>
      <c r="CJ17" s="239"/>
      <c r="CK17" s="239"/>
      <c r="CL17" s="239"/>
      <c r="CM17" s="240"/>
      <c r="CN17" s="243" t="str">
        <f>IFERROR(VLOOKUP(経費計算表!CX17,データシートマスタ!AG34:AH101,2,FALSE),"")</f>
        <v/>
      </c>
      <c r="CO17" s="244"/>
      <c r="CP17" s="150"/>
      <c r="CQ17" s="151"/>
      <c r="CR17" s="107">
        <f t="shared" si="5"/>
        <v>0</v>
      </c>
      <c r="CS17" s="108"/>
      <c r="CT17" s="109"/>
      <c r="CX17" s="232" t="str">
        <f t="shared" si="6"/>
        <v>▼選択▼選択してください</v>
      </c>
      <c r="CY17" s="232"/>
      <c r="CZ17" s="232"/>
      <c r="DA17" s="232"/>
      <c r="DB17" s="232"/>
      <c r="DC17" s="232"/>
      <c r="DD17" s="232"/>
      <c r="DE17" s="232"/>
      <c r="DF17" s="232"/>
      <c r="DG17" s="232"/>
      <c r="DI17" s="110" t="str">
        <f>IFERROR(VLOOKUP(E17&amp;H17,データシートマスタ!$J$3:$K$196,2,FALSE),"")</f>
        <v/>
      </c>
      <c r="DJ17" s="112"/>
      <c r="DL17" s="110" t="str">
        <f>IFERROR(VLOOKUP(E17&amp;H17&amp;M17&amp;DO17&amp;DQ17,データシートマスタ!$S$3:$V$196,4,FALSE),"")</f>
        <v/>
      </c>
      <c r="DM17" s="112"/>
      <c r="DN17" s="31"/>
      <c r="DO17" s="110" t="str">
        <f t="shared" si="11"/>
        <v>Y</v>
      </c>
      <c r="DP17" s="112"/>
      <c r="DQ17" s="110" t="str">
        <f t="shared" si="42"/>
        <v>β</v>
      </c>
      <c r="DR17" s="112"/>
      <c r="DT17" s="100" t="str">
        <f t="shared" si="12"/>
        <v/>
      </c>
      <c r="DU17" s="100"/>
      <c r="DV17" s="110" t="str">
        <f t="shared" si="13"/>
        <v/>
      </c>
      <c r="DW17" s="112"/>
      <c r="DX17" s="110" t="str">
        <f t="shared" si="14"/>
        <v/>
      </c>
      <c r="DY17" s="112"/>
      <c r="DZ17" s="110" t="str">
        <f t="shared" si="15"/>
        <v/>
      </c>
      <c r="EA17" s="112"/>
      <c r="EB17" s="110" t="str">
        <f t="shared" si="16"/>
        <v/>
      </c>
      <c r="EC17" s="112"/>
      <c r="ED17" s="110" t="str">
        <f t="shared" si="17"/>
        <v/>
      </c>
      <c r="EE17" s="112"/>
      <c r="EF17" s="110" t="str">
        <f t="shared" si="18"/>
        <v/>
      </c>
      <c r="EG17" s="112"/>
      <c r="EH17" s="100">
        <f t="shared" si="19"/>
        <v>0</v>
      </c>
      <c r="EI17" s="100"/>
      <c r="EK17" s="110">
        <f t="shared" si="20"/>
        <v>0</v>
      </c>
      <c r="EL17" s="112"/>
      <c r="EM17" s="110">
        <f t="shared" si="21"/>
        <v>0</v>
      </c>
      <c r="EN17" s="112"/>
      <c r="EO17" s="110">
        <f t="shared" si="22"/>
        <v>0</v>
      </c>
      <c r="EP17" s="112"/>
      <c r="EQ17" s="110">
        <f t="shared" si="23"/>
        <v>0</v>
      </c>
      <c r="ER17" s="112"/>
      <c r="ES17" s="110">
        <f t="shared" si="24"/>
        <v>0</v>
      </c>
      <c r="ET17" s="112"/>
      <c r="EU17" s="110">
        <f t="shared" si="25"/>
        <v>0</v>
      </c>
      <c r="EV17" s="112"/>
      <c r="EW17" s="110">
        <f t="shared" si="26"/>
        <v>0</v>
      </c>
      <c r="EX17" s="112"/>
      <c r="EY17" s="100"/>
      <c r="EZ17" s="100"/>
      <c r="FB17" s="110">
        <f t="shared" si="27"/>
        <v>0</v>
      </c>
      <c r="FC17" s="112"/>
      <c r="FD17" s="110">
        <f t="shared" si="28"/>
        <v>0</v>
      </c>
      <c r="FE17" s="112"/>
      <c r="FF17" s="110">
        <f t="shared" si="29"/>
        <v>0</v>
      </c>
      <c r="FG17" s="112"/>
      <c r="FH17" s="110">
        <f t="shared" si="30"/>
        <v>0</v>
      </c>
      <c r="FI17" s="112"/>
      <c r="FJ17" s="110">
        <f t="shared" si="31"/>
        <v>0</v>
      </c>
      <c r="FK17" s="112"/>
      <c r="FL17" s="110">
        <f t="shared" si="32"/>
        <v>0</v>
      </c>
      <c r="FM17" s="112"/>
      <c r="FN17" s="110">
        <f t="shared" si="33"/>
        <v>0</v>
      </c>
      <c r="FO17" s="112"/>
      <c r="FP17" s="100"/>
      <c r="FQ17" s="100"/>
      <c r="FS17" s="110">
        <f t="shared" si="34"/>
        <v>0</v>
      </c>
      <c r="FT17" s="112"/>
      <c r="FU17" s="110">
        <f t="shared" si="35"/>
        <v>0</v>
      </c>
      <c r="FV17" s="112"/>
      <c r="FW17" s="110">
        <f t="shared" si="36"/>
        <v>0</v>
      </c>
      <c r="FX17" s="112"/>
      <c r="FY17" s="110">
        <f t="shared" si="37"/>
        <v>0</v>
      </c>
      <c r="FZ17" s="112"/>
      <c r="GA17" s="110">
        <f t="shared" si="38"/>
        <v>0</v>
      </c>
      <c r="GB17" s="112"/>
      <c r="GC17" s="110">
        <f t="shared" si="39"/>
        <v>0</v>
      </c>
      <c r="GD17" s="112"/>
      <c r="GE17" s="110">
        <f t="shared" si="40"/>
        <v>0</v>
      </c>
      <c r="GF17" s="112"/>
      <c r="GG17" s="110">
        <f t="shared" si="41"/>
        <v>0</v>
      </c>
      <c r="GH17" s="112"/>
      <c r="GJ17" s="110">
        <f>IF(DL17="B",MAX(DT17,DV17,DX17,DZ17,EB17,ED17,EF17,#REF!,#REF!,#REF!),0)</f>
        <v>0</v>
      </c>
      <c r="GK17" s="112"/>
    </row>
    <row r="18" spans="3:193" ht="27.6" customHeight="1" x14ac:dyDescent="0.15">
      <c r="C18" s="321"/>
      <c r="D18" s="76">
        <v>9</v>
      </c>
      <c r="E18" s="192" t="s">
        <v>36</v>
      </c>
      <c r="F18" s="193"/>
      <c r="G18" s="194"/>
      <c r="H18" s="208" t="s">
        <v>33</v>
      </c>
      <c r="I18" s="208"/>
      <c r="J18" s="208"/>
      <c r="K18" s="208"/>
      <c r="L18" s="208"/>
      <c r="M18" s="198"/>
      <c r="N18" s="199"/>
      <c r="O18" s="200"/>
      <c r="P18" s="201" t="str">
        <f>IFERROR(VLOOKUP(E18&amp;H18&amp;M18&amp;DO18&amp;DQ18,データシートマスタ!$S$3:$V$196,3,FALSE),"")</f>
        <v/>
      </c>
      <c r="Q18" s="202"/>
      <c r="R18" s="24" t="s">
        <v>29</v>
      </c>
      <c r="S18" s="234"/>
      <c r="T18" s="235"/>
      <c r="U18" s="236"/>
      <c r="V18" s="23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38"/>
      <c r="BK18" s="241" t="str">
        <f t="shared" si="7"/>
        <v/>
      </c>
      <c r="BL18" s="131"/>
      <c r="BM18" s="131"/>
      <c r="BN18" s="131"/>
      <c r="BO18" s="131">
        <f t="shared" si="8"/>
        <v>0</v>
      </c>
      <c r="BP18" s="131"/>
      <c r="BQ18" s="131"/>
      <c r="BR18" s="131"/>
      <c r="BS18" s="133">
        <f t="shared" si="9"/>
        <v>0</v>
      </c>
      <c r="BT18" s="133"/>
      <c r="BU18" s="133"/>
      <c r="BV18" s="133"/>
      <c r="BW18" s="133"/>
      <c r="BX18" s="133"/>
      <c r="BY18" s="302" t="str">
        <f t="shared" si="10"/>
        <v/>
      </c>
      <c r="BZ18" s="303"/>
      <c r="CA18" s="303"/>
      <c r="CB18" s="304"/>
      <c r="CD18" s="23">
        <v>11</v>
      </c>
      <c r="CE18" s="275" t="s">
        <v>258</v>
      </c>
      <c r="CF18" s="239"/>
      <c r="CG18" s="240"/>
      <c r="CH18" s="239" t="s">
        <v>44</v>
      </c>
      <c r="CI18" s="239"/>
      <c r="CJ18" s="239"/>
      <c r="CK18" s="239"/>
      <c r="CL18" s="239"/>
      <c r="CM18" s="240"/>
      <c r="CN18" s="243" t="str">
        <f>IFERROR(VLOOKUP(経費計算表!CX18,データシートマスタ!AG34:AH101,2,FALSE),"")</f>
        <v/>
      </c>
      <c r="CO18" s="244"/>
      <c r="CP18" s="242"/>
      <c r="CQ18" s="242"/>
      <c r="CR18" s="107">
        <f t="shared" si="5"/>
        <v>0</v>
      </c>
      <c r="CS18" s="108"/>
      <c r="CT18" s="109"/>
      <c r="CX18" s="232" t="str">
        <f t="shared" si="6"/>
        <v>▼選択▼選択してください</v>
      </c>
      <c r="CY18" s="232"/>
      <c r="CZ18" s="232"/>
      <c r="DA18" s="232"/>
      <c r="DB18" s="232"/>
      <c r="DC18" s="232"/>
      <c r="DD18" s="232"/>
      <c r="DE18" s="232"/>
      <c r="DF18" s="232"/>
      <c r="DG18" s="232"/>
      <c r="DI18" s="100" t="str">
        <f>IFERROR(VLOOKUP(E18&amp;H18,データシートマスタ!$J$3:$K$196,2,FALSE),"")</f>
        <v/>
      </c>
      <c r="DJ18" s="100"/>
      <c r="DL18" s="100" t="str">
        <f>IFERROR(VLOOKUP(E18&amp;H18&amp;M18&amp;DO18&amp;DQ18,データシートマスタ!$S$3:$V$196,4,FALSE),"")</f>
        <v/>
      </c>
      <c r="DM18" s="100"/>
      <c r="DN18" s="31"/>
      <c r="DO18" s="100" t="str">
        <f t="shared" si="11"/>
        <v>Y</v>
      </c>
      <c r="DP18" s="100"/>
      <c r="DQ18" s="100" t="str">
        <f t="shared" si="42"/>
        <v>β</v>
      </c>
      <c r="DR18" s="100"/>
      <c r="DT18" s="100" t="str">
        <f t="shared" si="12"/>
        <v/>
      </c>
      <c r="DU18" s="100"/>
      <c r="DV18" s="110" t="str">
        <f t="shared" si="13"/>
        <v/>
      </c>
      <c r="DW18" s="112"/>
      <c r="DX18" s="110" t="str">
        <f t="shared" si="14"/>
        <v/>
      </c>
      <c r="DY18" s="112"/>
      <c r="DZ18" s="110" t="str">
        <f t="shared" si="15"/>
        <v/>
      </c>
      <c r="EA18" s="112"/>
      <c r="EB18" s="110" t="str">
        <f t="shared" si="16"/>
        <v/>
      </c>
      <c r="EC18" s="112"/>
      <c r="ED18" s="110" t="str">
        <f t="shared" si="17"/>
        <v/>
      </c>
      <c r="EE18" s="112"/>
      <c r="EF18" s="110" t="str">
        <f t="shared" si="18"/>
        <v/>
      </c>
      <c r="EG18" s="112"/>
      <c r="EH18" s="100">
        <f t="shared" si="19"/>
        <v>0</v>
      </c>
      <c r="EI18" s="100"/>
      <c r="EK18" s="110">
        <f t="shared" si="20"/>
        <v>0</v>
      </c>
      <c r="EL18" s="112"/>
      <c r="EM18" s="110">
        <f t="shared" si="21"/>
        <v>0</v>
      </c>
      <c r="EN18" s="112"/>
      <c r="EO18" s="110">
        <f t="shared" si="22"/>
        <v>0</v>
      </c>
      <c r="EP18" s="112"/>
      <c r="EQ18" s="110">
        <f t="shared" si="23"/>
        <v>0</v>
      </c>
      <c r="ER18" s="112"/>
      <c r="ES18" s="110">
        <f t="shared" si="24"/>
        <v>0</v>
      </c>
      <c r="ET18" s="112"/>
      <c r="EU18" s="110">
        <f t="shared" si="25"/>
        <v>0</v>
      </c>
      <c r="EV18" s="112"/>
      <c r="EW18" s="110">
        <f t="shared" si="26"/>
        <v>0</v>
      </c>
      <c r="EX18" s="112"/>
      <c r="EY18" s="100"/>
      <c r="EZ18" s="100"/>
      <c r="FB18" s="110">
        <f t="shared" si="27"/>
        <v>0</v>
      </c>
      <c r="FC18" s="112"/>
      <c r="FD18" s="110">
        <f t="shared" si="28"/>
        <v>0</v>
      </c>
      <c r="FE18" s="112"/>
      <c r="FF18" s="110">
        <f t="shared" si="29"/>
        <v>0</v>
      </c>
      <c r="FG18" s="112"/>
      <c r="FH18" s="110">
        <f t="shared" si="30"/>
        <v>0</v>
      </c>
      <c r="FI18" s="112"/>
      <c r="FJ18" s="110">
        <f t="shared" si="31"/>
        <v>0</v>
      </c>
      <c r="FK18" s="112"/>
      <c r="FL18" s="110">
        <f t="shared" si="32"/>
        <v>0</v>
      </c>
      <c r="FM18" s="112"/>
      <c r="FN18" s="110">
        <f t="shared" si="33"/>
        <v>0</v>
      </c>
      <c r="FO18" s="112"/>
      <c r="FP18" s="100"/>
      <c r="FQ18" s="100"/>
      <c r="FS18" s="110">
        <f t="shared" si="34"/>
        <v>0</v>
      </c>
      <c r="FT18" s="112"/>
      <c r="FU18" s="110">
        <f t="shared" si="35"/>
        <v>0</v>
      </c>
      <c r="FV18" s="112"/>
      <c r="FW18" s="110">
        <f t="shared" si="36"/>
        <v>0</v>
      </c>
      <c r="FX18" s="112"/>
      <c r="FY18" s="110">
        <f t="shared" si="37"/>
        <v>0</v>
      </c>
      <c r="FZ18" s="112"/>
      <c r="GA18" s="110">
        <f t="shared" si="38"/>
        <v>0</v>
      </c>
      <c r="GB18" s="112"/>
      <c r="GC18" s="110">
        <f t="shared" si="39"/>
        <v>0</v>
      </c>
      <c r="GD18" s="112"/>
      <c r="GE18" s="110">
        <f t="shared" si="40"/>
        <v>0</v>
      </c>
      <c r="GF18" s="112"/>
      <c r="GG18" s="110">
        <f t="shared" si="41"/>
        <v>0</v>
      </c>
      <c r="GH18" s="112"/>
      <c r="GJ18" s="110">
        <f>IF(DL18="B",MAX(DT18,DV18,DX18,DZ18,EB18,ED18,EF18,#REF!,#REF!,#REF!),0)</f>
        <v>0</v>
      </c>
      <c r="GK18" s="112"/>
    </row>
    <row r="19" spans="3:193" ht="27.6" customHeight="1" x14ac:dyDescent="0.15">
      <c r="C19" s="321"/>
      <c r="D19" s="76">
        <v>10</v>
      </c>
      <c r="E19" s="192" t="s">
        <v>36</v>
      </c>
      <c r="F19" s="193"/>
      <c r="G19" s="194"/>
      <c r="H19" s="208" t="s">
        <v>33</v>
      </c>
      <c r="I19" s="208"/>
      <c r="J19" s="208"/>
      <c r="K19" s="208"/>
      <c r="L19" s="208"/>
      <c r="M19" s="198"/>
      <c r="N19" s="199"/>
      <c r="O19" s="200"/>
      <c r="P19" s="201" t="str">
        <f>IFERROR(VLOOKUP(E19&amp;H19&amp;M19&amp;DO19&amp;DQ19,データシートマスタ!$S$3:$V$196,3,FALSE),"")</f>
        <v/>
      </c>
      <c r="Q19" s="202"/>
      <c r="R19" s="24" t="s">
        <v>29</v>
      </c>
      <c r="S19" s="234"/>
      <c r="T19" s="235"/>
      <c r="U19" s="236"/>
      <c r="V19" s="23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38"/>
      <c r="BK19" s="241" t="str">
        <f t="shared" si="7"/>
        <v/>
      </c>
      <c r="BL19" s="131"/>
      <c r="BM19" s="131"/>
      <c r="BN19" s="131"/>
      <c r="BO19" s="131">
        <f t="shared" si="8"/>
        <v>0</v>
      </c>
      <c r="BP19" s="131"/>
      <c r="BQ19" s="131"/>
      <c r="BR19" s="131"/>
      <c r="BS19" s="133">
        <f t="shared" si="9"/>
        <v>0</v>
      </c>
      <c r="BT19" s="133"/>
      <c r="BU19" s="133"/>
      <c r="BV19" s="133"/>
      <c r="BW19" s="133"/>
      <c r="BX19" s="133"/>
      <c r="BY19" s="302" t="str">
        <f t="shared" si="10"/>
        <v/>
      </c>
      <c r="BZ19" s="303"/>
      <c r="CA19" s="303"/>
      <c r="CB19" s="304"/>
      <c r="CD19" s="23">
        <v>12</v>
      </c>
      <c r="CE19" s="275" t="s">
        <v>258</v>
      </c>
      <c r="CF19" s="239"/>
      <c r="CG19" s="240"/>
      <c r="CH19" s="239" t="s">
        <v>44</v>
      </c>
      <c r="CI19" s="239"/>
      <c r="CJ19" s="239"/>
      <c r="CK19" s="239"/>
      <c r="CL19" s="239"/>
      <c r="CM19" s="240"/>
      <c r="CN19" s="243" t="str">
        <f>IFERROR(VLOOKUP(経費計算表!CX19,データシートマスタ!AG34:AH101,2,FALSE),"")</f>
        <v/>
      </c>
      <c r="CO19" s="244"/>
      <c r="CP19" s="242"/>
      <c r="CQ19" s="242"/>
      <c r="CR19" s="107">
        <f t="shared" si="5"/>
        <v>0</v>
      </c>
      <c r="CS19" s="108"/>
      <c r="CT19" s="109"/>
      <c r="CX19" s="232" t="str">
        <f t="shared" si="6"/>
        <v>▼選択▼選択してください</v>
      </c>
      <c r="CY19" s="232"/>
      <c r="CZ19" s="232"/>
      <c r="DA19" s="232"/>
      <c r="DB19" s="232"/>
      <c r="DC19" s="232"/>
      <c r="DD19" s="232"/>
      <c r="DE19" s="232"/>
      <c r="DF19" s="232"/>
      <c r="DG19" s="232"/>
      <c r="DI19" s="100" t="str">
        <f>IFERROR(VLOOKUP(E19&amp;H19,データシートマスタ!$J$3:$K$196,2,FALSE),"")</f>
        <v/>
      </c>
      <c r="DJ19" s="100"/>
      <c r="DL19" s="100" t="str">
        <f>IFERROR(VLOOKUP(E19&amp;H19&amp;M19&amp;DO19&amp;DQ19,データシートマスタ!$S$3:$V$196,4,FALSE),"")</f>
        <v/>
      </c>
      <c r="DM19" s="100"/>
      <c r="DN19" s="31"/>
      <c r="DO19" s="100" t="str">
        <f t="shared" si="11"/>
        <v>Y</v>
      </c>
      <c r="DP19" s="100"/>
      <c r="DQ19" s="100" t="str">
        <f t="shared" si="42"/>
        <v>β</v>
      </c>
      <c r="DR19" s="100"/>
      <c r="DT19" s="100" t="str">
        <f t="shared" si="12"/>
        <v/>
      </c>
      <c r="DU19" s="100"/>
      <c r="DV19" s="110" t="str">
        <f t="shared" si="13"/>
        <v/>
      </c>
      <c r="DW19" s="112"/>
      <c r="DX19" s="110" t="str">
        <f t="shared" si="14"/>
        <v/>
      </c>
      <c r="DY19" s="112"/>
      <c r="DZ19" s="110" t="str">
        <f t="shared" si="15"/>
        <v/>
      </c>
      <c r="EA19" s="112"/>
      <c r="EB19" s="110" t="str">
        <f t="shared" si="16"/>
        <v/>
      </c>
      <c r="EC19" s="112"/>
      <c r="ED19" s="110" t="str">
        <f t="shared" si="17"/>
        <v/>
      </c>
      <c r="EE19" s="112"/>
      <c r="EF19" s="110" t="str">
        <f t="shared" si="18"/>
        <v/>
      </c>
      <c r="EG19" s="112"/>
      <c r="EH19" s="100">
        <f t="shared" si="19"/>
        <v>0</v>
      </c>
      <c r="EI19" s="100"/>
      <c r="EK19" s="110">
        <f t="shared" si="20"/>
        <v>0</v>
      </c>
      <c r="EL19" s="112"/>
      <c r="EM19" s="110">
        <f t="shared" si="21"/>
        <v>0</v>
      </c>
      <c r="EN19" s="112"/>
      <c r="EO19" s="110">
        <f t="shared" si="22"/>
        <v>0</v>
      </c>
      <c r="EP19" s="112"/>
      <c r="EQ19" s="110">
        <f t="shared" si="23"/>
        <v>0</v>
      </c>
      <c r="ER19" s="112"/>
      <c r="ES19" s="110">
        <f t="shared" si="24"/>
        <v>0</v>
      </c>
      <c r="ET19" s="112"/>
      <c r="EU19" s="110">
        <f t="shared" si="25"/>
        <v>0</v>
      </c>
      <c r="EV19" s="112"/>
      <c r="EW19" s="110">
        <f t="shared" si="26"/>
        <v>0</v>
      </c>
      <c r="EX19" s="112"/>
      <c r="EY19" s="100"/>
      <c r="EZ19" s="100"/>
      <c r="FB19" s="110">
        <f t="shared" si="27"/>
        <v>0</v>
      </c>
      <c r="FC19" s="112"/>
      <c r="FD19" s="110">
        <f t="shared" si="28"/>
        <v>0</v>
      </c>
      <c r="FE19" s="112"/>
      <c r="FF19" s="110">
        <f t="shared" si="29"/>
        <v>0</v>
      </c>
      <c r="FG19" s="112"/>
      <c r="FH19" s="110">
        <f t="shared" si="30"/>
        <v>0</v>
      </c>
      <c r="FI19" s="112"/>
      <c r="FJ19" s="110">
        <f t="shared" si="31"/>
        <v>0</v>
      </c>
      <c r="FK19" s="112"/>
      <c r="FL19" s="110">
        <f t="shared" si="32"/>
        <v>0</v>
      </c>
      <c r="FM19" s="112"/>
      <c r="FN19" s="110">
        <f t="shared" si="33"/>
        <v>0</v>
      </c>
      <c r="FO19" s="112"/>
      <c r="FP19" s="100"/>
      <c r="FQ19" s="100"/>
      <c r="FS19" s="110">
        <f t="shared" si="34"/>
        <v>0</v>
      </c>
      <c r="FT19" s="112"/>
      <c r="FU19" s="110">
        <f t="shared" si="35"/>
        <v>0</v>
      </c>
      <c r="FV19" s="112"/>
      <c r="FW19" s="110">
        <f t="shared" si="36"/>
        <v>0</v>
      </c>
      <c r="FX19" s="112"/>
      <c r="FY19" s="110">
        <f t="shared" si="37"/>
        <v>0</v>
      </c>
      <c r="FZ19" s="112"/>
      <c r="GA19" s="110">
        <f t="shared" si="38"/>
        <v>0</v>
      </c>
      <c r="GB19" s="112"/>
      <c r="GC19" s="110">
        <f t="shared" si="39"/>
        <v>0</v>
      </c>
      <c r="GD19" s="112"/>
      <c r="GE19" s="110">
        <f t="shared" si="40"/>
        <v>0</v>
      </c>
      <c r="GF19" s="112"/>
      <c r="GG19" s="110">
        <f t="shared" si="41"/>
        <v>0</v>
      </c>
      <c r="GH19" s="112"/>
      <c r="GJ19" s="110">
        <f>IF(DL19="B",MAX(DT19,DV19,DX19,DZ19,EB19,ED19,EF19,#REF!,#REF!,#REF!),0)</f>
        <v>0</v>
      </c>
      <c r="GK19" s="112"/>
    </row>
    <row r="20" spans="3:193" ht="27.6" customHeight="1" thickBot="1" x14ac:dyDescent="0.2">
      <c r="C20" s="321"/>
      <c r="D20" s="76">
        <v>11</v>
      </c>
      <c r="E20" s="192" t="s">
        <v>36</v>
      </c>
      <c r="F20" s="193"/>
      <c r="G20" s="194"/>
      <c r="H20" s="208" t="s">
        <v>33</v>
      </c>
      <c r="I20" s="208"/>
      <c r="J20" s="208"/>
      <c r="K20" s="208"/>
      <c r="L20" s="208"/>
      <c r="M20" s="198"/>
      <c r="N20" s="199"/>
      <c r="O20" s="200"/>
      <c r="P20" s="201" t="str">
        <f>IFERROR(VLOOKUP(E20&amp;H20&amp;M20&amp;DO20&amp;DQ20,データシートマスタ!$S$3:$V$196,3,FALSE),"")</f>
        <v/>
      </c>
      <c r="Q20" s="202"/>
      <c r="R20" s="24" t="s">
        <v>29</v>
      </c>
      <c r="S20" s="209"/>
      <c r="T20" s="210"/>
      <c r="U20" s="211"/>
      <c r="V20" s="212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48"/>
      <c r="BK20" s="241" t="str">
        <f t="shared" si="7"/>
        <v/>
      </c>
      <c r="BL20" s="131"/>
      <c r="BM20" s="131"/>
      <c r="BN20" s="131"/>
      <c r="BO20" s="131">
        <f t="shared" si="8"/>
        <v>0</v>
      </c>
      <c r="BP20" s="131"/>
      <c r="BQ20" s="131"/>
      <c r="BR20" s="131"/>
      <c r="BS20" s="133">
        <f t="shared" si="9"/>
        <v>0</v>
      </c>
      <c r="BT20" s="133"/>
      <c r="BU20" s="133"/>
      <c r="BV20" s="133"/>
      <c r="BW20" s="133"/>
      <c r="BX20" s="133"/>
      <c r="BY20" s="302" t="str">
        <f t="shared" si="10"/>
        <v/>
      </c>
      <c r="BZ20" s="303"/>
      <c r="CA20" s="303"/>
      <c r="CB20" s="304"/>
      <c r="CD20" s="23">
        <v>13</v>
      </c>
      <c r="CE20" s="275" t="s">
        <v>258</v>
      </c>
      <c r="CF20" s="239"/>
      <c r="CG20" s="240"/>
      <c r="CH20" s="239" t="s">
        <v>44</v>
      </c>
      <c r="CI20" s="239"/>
      <c r="CJ20" s="239"/>
      <c r="CK20" s="239"/>
      <c r="CL20" s="239"/>
      <c r="CM20" s="240"/>
      <c r="CN20" s="243" t="str">
        <f>IFERROR(VLOOKUP(経費計算表!CX20,データシートマスタ!AG34:AH101,2,FALSE),"")</f>
        <v/>
      </c>
      <c r="CO20" s="244"/>
      <c r="CP20" s="242"/>
      <c r="CQ20" s="242"/>
      <c r="CR20" s="107">
        <f t="shared" si="5"/>
        <v>0</v>
      </c>
      <c r="CS20" s="108"/>
      <c r="CT20" s="109"/>
      <c r="CX20" s="232" t="str">
        <f t="shared" si="6"/>
        <v>▼選択▼選択してください</v>
      </c>
      <c r="CY20" s="232"/>
      <c r="CZ20" s="232"/>
      <c r="DA20" s="232"/>
      <c r="DB20" s="232"/>
      <c r="DC20" s="232"/>
      <c r="DD20" s="232"/>
      <c r="DE20" s="232"/>
      <c r="DF20" s="232"/>
      <c r="DG20" s="232"/>
      <c r="DI20" s="100" t="str">
        <f>IFERROR(VLOOKUP(E20&amp;H20,データシートマスタ!$J$3:$K$196,2,FALSE),"")</f>
        <v/>
      </c>
      <c r="DJ20" s="100"/>
      <c r="DL20" s="100" t="str">
        <f>IFERROR(VLOOKUP(E20&amp;H20&amp;M20&amp;DO20&amp;DQ20,データシートマスタ!$S$3:$V$196,4,FALSE),"")</f>
        <v/>
      </c>
      <c r="DM20" s="100"/>
      <c r="DN20" s="31"/>
      <c r="DO20" s="100" t="str">
        <f t="shared" si="11"/>
        <v>Y</v>
      </c>
      <c r="DP20" s="100"/>
      <c r="DQ20" s="100" t="str">
        <f t="shared" si="42"/>
        <v>β</v>
      </c>
      <c r="DR20" s="100"/>
      <c r="DT20" s="100" t="str">
        <f t="shared" si="12"/>
        <v/>
      </c>
      <c r="DU20" s="100"/>
      <c r="DV20" s="110" t="str">
        <f t="shared" si="13"/>
        <v/>
      </c>
      <c r="DW20" s="112"/>
      <c r="DX20" s="110" t="str">
        <f t="shared" si="14"/>
        <v/>
      </c>
      <c r="DY20" s="112"/>
      <c r="DZ20" s="110" t="str">
        <f t="shared" si="15"/>
        <v/>
      </c>
      <c r="EA20" s="112"/>
      <c r="EB20" s="110" t="str">
        <f t="shared" si="16"/>
        <v/>
      </c>
      <c r="EC20" s="112"/>
      <c r="ED20" s="110" t="str">
        <f t="shared" si="17"/>
        <v/>
      </c>
      <c r="EE20" s="112"/>
      <c r="EF20" s="110" t="str">
        <f t="shared" si="18"/>
        <v/>
      </c>
      <c r="EG20" s="112"/>
      <c r="EH20" s="100">
        <f t="shared" si="19"/>
        <v>0</v>
      </c>
      <c r="EI20" s="100"/>
      <c r="EK20" s="110">
        <f t="shared" si="20"/>
        <v>0</v>
      </c>
      <c r="EL20" s="112"/>
      <c r="EM20" s="110">
        <f t="shared" si="21"/>
        <v>0</v>
      </c>
      <c r="EN20" s="112"/>
      <c r="EO20" s="110">
        <f t="shared" si="22"/>
        <v>0</v>
      </c>
      <c r="EP20" s="112"/>
      <c r="EQ20" s="110">
        <f t="shared" si="23"/>
        <v>0</v>
      </c>
      <c r="ER20" s="112"/>
      <c r="ES20" s="110">
        <f t="shared" si="24"/>
        <v>0</v>
      </c>
      <c r="ET20" s="112"/>
      <c r="EU20" s="110">
        <f t="shared" si="25"/>
        <v>0</v>
      </c>
      <c r="EV20" s="112"/>
      <c r="EW20" s="110">
        <f t="shared" si="26"/>
        <v>0</v>
      </c>
      <c r="EX20" s="112"/>
      <c r="EY20" s="100"/>
      <c r="EZ20" s="100"/>
      <c r="FB20" s="110">
        <f t="shared" si="27"/>
        <v>0</v>
      </c>
      <c r="FC20" s="112"/>
      <c r="FD20" s="110">
        <f t="shared" si="28"/>
        <v>0</v>
      </c>
      <c r="FE20" s="112"/>
      <c r="FF20" s="110">
        <f t="shared" si="29"/>
        <v>0</v>
      </c>
      <c r="FG20" s="112"/>
      <c r="FH20" s="110">
        <f t="shared" si="30"/>
        <v>0</v>
      </c>
      <c r="FI20" s="112"/>
      <c r="FJ20" s="110">
        <f t="shared" si="31"/>
        <v>0</v>
      </c>
      <c r="FK20" s="112"/>
      <c r="FL20" s="110">
        <f t="shared" si="32"/>
        <v>0</v>
      </c>
      <c r="FM20" s="112"/>
      <c r="FN20" s="110">
        <f t="shared" si="33"/>
        <v>0</v>
      </c>
      <c r="FO20" s="112"/>
      <c r="FP20" s="100"/>
      <c r="FQ20" s="100"/>
      <c r="FS20" s="110">
        <f t="shared" si="34"/>
        <v>0</v>
      </c>
      <c r="FT20" s="112"/>
      <c r="FU20" s="110">
        <f t="shared" si="35"/>
        <v>0</v>
      </c>
      <c r="FV20" s="112"/>
      <c r="FW20" s="110">
        <f t="shared" si="36"/>
        <v>0</v>
      </c>
      <c r="FX20" s="112"/>
      <c r="FY20" s="110">
        <f t="shared" si="37"/>
        <v>0</v>
      </c>
      <c r="FZ20" s="112"/>
      <c r="GA20" s="110">
        <f t="shared" si="38"/>
        <v>0</v>
      </c>
      <c r="GB20" s="112"/>
      <c r="GC20" s="110">
        <f t="shared" si="39"/>
        <v>0</v>
      </c>
      <c r="GD20" s="112"/>
      <c r="GE20" s="110">
        <f t="shared" si="40"/>
        <v>0</v>
      </c>
      <c r="GF20" s="112"/>
      <c r="GG20" s="110">
        <f t="shared" si="41"/>
        <v>0</v>
      </c>
      <c r="GH20" s="112"/>
      <c r="GJ20" s="110">
        <f>IF(DL20="B",MAX(DT20,DV20,DX20,DZ20,EB20,ED20,EF20,#REF!,#REF!,#REF!),0)</f>
        <v>0</v>
      </c>
      <c r="GK20" s="112"/>
    </row>
    <row r="21" spans="3:193" ht="27.6" customHeight="1" x14ac:dyDescent="0.15">
      <c r="C21" s="321"/>
      <c r="D21" s="179" t="s">
        <v>98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1"/>
      <c r="U21" s="214">
        <f>SUMIF($E$10:$G$20,"宿泊棟",U$10:W$20)</f>
        <v>0</v>
      </c>
      <c r="V21" s="214"/>
      <c r="W21" s="214"/>
      <c r="X21" s="214">
        <f>SUMIF($E$10:$G$20,"宿泊棟",X$10:Z$20)</f>
        <v>0</v>
      </c>
      <c r="Y21" s="214"/>
      <c r="Z21" s="214"/>
      <c r="AA21" s="214">
        <f>SUMIF($E$10:$G$20,"宿泊棟",AA$10:AC$20)</f>
        <v>0</v>
      </c>
      <c r="AB21" s="214"/>
      <c r="AC21" s="214"/>
      <c r="AD21" s="214">
        <f>SUMIF($E$10:$G$20,"宿泊棟",AD$10:AF$20)</f>
        <v>0</v>
      </c>
      <c r="AE21" s="214"/>
      <c r="AF21" s="214"/>
      <c r="AG21" s="214">
        <f>SUMIF($E$10:$G$20,"宿泊棟",AG$10:AI$20)</f>
        <v>0</v>
      </c>
      <c r="AH21" s="214"/>
      <c r="AI21" s="214"/>
      <c r="AJ21" s="214">
        <f>SUMIF($E$10:$G$20,"宿泊棟",AJ$10:AL$20)</f>
        <v>0</v>
      </c>
      <c r="AK21" s="214"/>
      <c r="AL21" s="214"/>
      <c r="AM21" s="214">
        <f>SUMIF($E$10:$G$20,"宿泊棟",AM$10:AO$20)</f>
        <v>0</v>
      </c>
      <c r="AN21" s="214"/>
      <c r="AO21" s="214"/>
      <c r="AP21" s="214">
        <f>SUMIF($E$10:$G$20,"宿泊棟",AP$10:AR$20)</f>
        <v>0</v>
      </c>
      <c r="AQ21" s="214"/>
      <c r="AR21" s="214"/>
      <c r="AS21" s="214">
        <f>SUMIF($E$10:$G$20,"宿泊棟",AS$10:AU$20)</f>
        <v>0</v>
      </c>
      <c r="AT21" s="214"/>
      <c r="AU21" s="214"/>
      <c r="AV21" s="214">
        <f>SUMIF($E$10:$G$20,"宿泊棟",AV$10:AX$20)</f>
        <v>0</v>
      </c>
      <c r="AW21" s="214"/>
      <c r="AX21" s="214"/>
      <c r="AY21" s="214">
        <f>SUMIF($E$10:$G$20,"宿泊棟",AY$10:BA$20)</f>
        <v>0</v>
      </c>
      <c r="AZ21" s="214"/>
      <c r="BA21" s="214"/>
      <c r="BB21" s="214">
        <f>SUMIF($E$10:$G$20,"宿泊棟",BB$10:BD$20)</f>
        <v>0</v>
      </c>
      <c r="BC21" s="214"/>
      <c r="BD21" s="214"/>
      <c r="BE21" s="214">
        <f>SUMIF($E$10:$G$20,"宿泊棟",BE$10:BG$20)</f>
        <v>0</v>
      </c>
      <c r="BF21" s="214"/>
      <c r="BG21" s="214"/>
      <c r="BH21" s="214">
        <f>SUMIF($E$10:$G$20,"宿泊棟",BH$10:BJ$20)</f>
        <v>0</v>
      </c>
      <c r="BI21" s="214"/>
      <c r="BJ21" s="251"/>
      <c r="BK21" s="131">
        <f>SUM(U27:BJ27)</f>
        <v>0</v>
      </c>
      <c r="BL21" s="131"/>
      <c r="BM21" s="131"/>
      <c r="BN21" s="131"/>
      <c r="BO21" s="131" t="s">
        <v>38</v>
      </c>
      <c r="BP21" s="131"/>
      <c r="BQ21" s="131"/>
      <c r="BR21" s="131"/>
      <c r="BS21" s="296">
        <f>SUM(BV10:BX20)</f>
        <v>0</v>
      </c>
      <c r="BT21" s="296"/>
      <c r="BU21" s="296"/>
      <c r="BV21" s="296"/>
      <c r="BW21" s="296"/>
      <c r="BX21" s="296"/>
      <c r="BY21" s="305" t="s">
        <v>38</v>
      </c>
      <c r="BZ21" s="306"/>
      <c r="CA21" s="306"/>
      <c r="CB21" s="307"/>
      <c r="CD21" s="23">
        <v>14</v>
      </c>
      <c r="CE21" s="275" t="s">
        <v>258</v>
      </c>
      <c r="CF21" s="239"/>
      <c r="CG21" s="240"/>
      <c r="CH21" s="239" t="s">
        <v>44</v>
      </c>
      <c r="CI21" s="239"/>
      <c r="CJ21" s="239"/>
      <c r="CK21" s="239"/>
      <c r="CL21" s="239"/>
      <c r="CM21" s="240"/>
      <c r="CN21" s="243" t="str">
        <f>IFERROR(VLOOKUP(経費計算表!CX21,データシートマスタ!AG34:AH101,2,FALSE),"")</f>
        <v/>
      </c>
      <c r="CO21" s="244"/>
      <c r="CP21" s="242"/>
      <c r="CQ21" s="242"/>
      <c r="CR21" s="107">
        <f t="shared" si="5"/>
        <v>0</v>
      </c>
      <c r="CS21" s="108"/>
      <c r="CT21" s="109"/>
      <c r="CX21" s="232" t="str">
        <f t="shared" si="6"/>
        <v>▼選択▼選択してください</v>
      </c>
      <c r="CY21" s="232"/>
      <c r="CZ21" s="232"/>
      <c r="DA21" s="232"/>
      <c r="DB21" s="232"/>
      <c r="DC21" s="232"/>
      <c r="DD21" s="232"/>
      <c r="DE21" s="232"/>
      <c r="DF21" s="232"/>
      <c r="DG21" s="232"/>
      <c r="DH21" s="3"/>
    </row>
    <row r="22" spans="3:193" ht="27.6" customHeight="1" x14ac:dyDescent="0.15">
      <c r="C22" s="321"/>
      <c r="D22" s="182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4"/>
      <c r="U22" s="215">
        <f>SUM(+X21+U21)</f>
        <v>0</v>
      </c>
      <c r="V22" s="215"/>
      <c r="W22" s="215"/>
      <c r="X22" s="215"/>
      <c r="Y22" s="215"/>
      <c r="Z22" s="215"/>
      <c r="AA22" s="215">
        <f>SUM(+AD21+AA21)</f>
        <v>0</v>
      </c>
      <c r="AB22" s="215"/>
      <c r="AC22" s="215"/>
      <c r="AD22" s="215"/>
      <c r="AE22" s="215"/>
      <c r="AF22" s="215"/>
      <c r="AG22" s="215">
        <f>SUM(+AJ21+AG21)</f>
        <v>0</v>
      </c>
      <c r="AH22" s="215"/>
      <c r="AI22" s="215"/>
      <c r="AJ22" s="215"/>
      <c r="AK22" s="215"/>
      <c r="AL22" s="215"/>
      <c r="AM22" s="215">
        <f>SUM(+AP21+AM21)</f>
        <v>0</v>
      </c>
      <c r="AN22" s="215"/>
      <c r="AO22" s="215"/>
      <c r="AP22" s="215"/>
      <c r="AQ22" s="215"/>
      <c r="AR22" s="215"/>
      <c r="AS22" s="215">
        <f>SUM(+AV21+AS21)</f>
        <v>0</v>
      </c>
      <c r="AT22" s="215"/>
      <c r="AU22" s="215"/>
      <c r="AV22" s="215"/>
      <c r="AW22" s="215"/>
      <c r="AX22" s="215"/>
      <c r="AY22" s="215">
        <f>SUM(+BB21+AY21)</f>
        <v>0</v>
      </c>
      <c r="AZ22" s="215"/>
      <c r="BA22" s="215"/>
      <c r="BB22" s="215"/>
      <c r="BC22" s="215"/>
      <c r="BD22" s="215"/>
      <c r="BE22" s="215">
        <f>SUM(+BH21+BE21)</f>
        <v>0</v>
      </c>
      <c r="BF22" s="215"/>
      <c r="BG22" s="215"/>
      <c r="BH22" s="215"/>
      <c r="BI22" s="215"/>
      <c r="BJ22" s="216"/>
      <c r="BK22" s="131"/>
      <c r="BL22" s="131"/>
      <c r="BM22" s="131"/>
      <c r="BN22" s="131"/>
      <c r="BO22" s="131"/>
      <c r="BP22" s="131"/>
      <c r="BQ22" s="131"/>
      <c r="BR22" s="131"/>
      <c r="BS22" s="296"/>
      <c r="BT22" s="296"/>
      <c r="BU22" s="296"/>
      <c r="BV22" s="296"/>
      <c r="BW22" s="296"/>
      <c r="BX22" s="296"/>
      <c r="BY22" s="305"/>
      <c r="BZ22" s="306"/>
      <c r="CA22" s="306"/>
      <c r="CB22" s="307"/>
      <c r="CD22" s="92">
        <v>15</v>
      </c>
      <c r="CE22" s="275" t="s">
        <v>258</v>
      </c>
      <c r="CF22" s="239"/>
      <c r="CG22" s="240"/>
      <c r="CH22" s="239" t="s">
        <v>44</v>
      </c>
      <c r="CI22" s="239"/>
      <c r="CJ22" s="239"/>
      <c r="CK22" s="239"/>
      <c r="CL22" s="239"/>
      <c r="CM22" s="240"/>
      <c r="CN22" s="243" t="str">
        <f>IFERROR(VLOOKUP(経費計算表!CX22,データシートマスタ!AG34:AH101,2,FALSE),"")</f>
        <v/>
      </c>
      <c r="CO22" s="244"/>
      <c r="CP22" s="322"/>
      <c r="CQ22" s="322"/>
      <c r="CR22" s="107">
        <f t="shared" si="5"/>
        <v>0</v>
      </c>
      <c r="CS22" s="108"/>
      <c r="CT22" s="109"/>
      <c r="CX22" s="232" t="str">
        <f t="shared" si="6"/>
        <v>▼選択▼選択してください</v>
      </c>
      <c r="CY22" s="232"/>
      <c r="CZ22" s="232"/>
      <c r="DA22" s="232"/>
      <c r="DB22" s="232"/>
      <c r="DC22" s="232"/>
      <c r="DD22" s="232"/>
      <c r="DE22" s="232"/>
      <c r="DF22" s="232"/>
      <c r="DG22" s="232"/>
      <c r="DH22" s="3"/>
    </row>
    <row r="23" spans="3:193" ht="27.6" customHeight="1" thickBot="1" x14ac:dyDescent="0.2">
      <c r="C23" s="321"/>
      <c r="D23" s="185" t="s">
        <v>96</v>
      </c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7"/>
      <c r="U23" s="214">
        <f>SUMIF($E$10:$G$20,"キャンプセンター",U$10:W$20)</f>
        <v>0</v>
      </c>
      <c r="V23" s="214"/>
      <c r="W23" s="214"/>
      <c r="X23" s="214">
        <f>SUMIF($E$10:$G$20,"キャンプセンター",X$10:Z$20)</f>
        <v>0</v>
      </c>
      <c r="Y23" s="214"/>
      <c r="Z23" s="214"/>
      <c r="AA23" s="214">
        <f>SUMIF($E$10:$G$20,"キャンプセンター",AA$10:AC$20)</f>
        <v>0</v>
      </c>
      <c r="AB23" s="214"/>
      <c r="AC23" s="214"/>
      <c r="AD23" s="214">
        <f>SUMIF($E$10:$G$20,"キャンプセンター",AD$10:AF$20)</f>
        <v>0</v>
      </c>
      <c r="AE23" s="214"/>
      <c r="AF23" s="214"/>
      <c r="AG23" s="214">
        <f>SUMIF($E$10:$G$20,"キャンプセンター",AG$10:AI$20)</f>
        <v>0</v>
      </c>
      <c r="AH23" s="214"/>
      <c r="AI23" s="214"/>
      <c r="AJ23" s="214">
        <f>SUMIF($E$10:$G$20,"キャンプセンター",AJ$10:AL$20)</f>
        <v>0</v>
      </c>
      <c r="AK23" s="214"/>
      <c r="AL23" s="214"/>
      <c r="AM23" s="214">
        <f>SUMIF($E$10:$G$20,"キャンプセンター",AM$10:AO$20)</f>
        <v>0</v>
      </c>
      <c r="AN23" s="214"/>
      <c r="AO23" s="214"/>
      <c r="AP23" s="214">
        <f>SUMIF($E$10:$G$20,"キャンプセンター",AP$10:AR$20)</f>
        <v>0</v>
      </c>
      <c r="AQ23" s="214"/>
      <c r="AR23" s="214"/>
      <c r="AS23" s="214">
        <f>SUMIF($E$10:$G$20,"キャンプセンター",AS$10:AU$20)</f>
        <v>0</v>
      </c>
      <c r="AT23" s="214"/>
      <c r="AU23" s="214"/>
      <c r="AV23" s="214">
        <f>SUMIF($E$10:$G$20,"キャンプセンター",AV$10:AX$20)</f>
        <v>0</v>
      </c>
      <c r="AW23" s="214"/>
      <c r="AX23" s="214"/>
      <c r="AY23" s="214">
        <f>SUMIF($E$10:$G$20,"キャンプセンター",AY$10:BA$20)</f>
        <v>0</v>
      </c>
      <c r="AZ23" s="214"/>
      <c r="BA23" s="214"/>
      <c r="BB23" s="214">
        <f>SUMIF($E$10:$G$20,"キャンプセンター",BB$10:BD$20)</f>
        <v>0</v>
      </c>
      <c r="BC23" s="214"/>
      <c r="BD23" s="214"/>
      <c r="BE23" s="214">
        <f>SUMIF($E$10:$G$20,"キャンプセンター",BE$10:BG$20)</f>
        <v>0</v>
      </c>
      <c r="BF23" s="214"/>
      <c r="BG23" s="214"/>
      <c r="BH23" s="214">
        <f>SUMIF($E$10:$G$20,"キャンプセンター",BH$10:BJ$20)</f>
        <v>0</v>
      </c>
      <c r="BI23" s="214"/>
      <c r="BJ23" s="251"/>
      <c r="BK23" s="131"/>
      <c r="BL23" s="131"/>
      <c r="BM23" s="131"/>
      <c r="BN23" s="131"/>
      <c r="BO23" s="131"/>
      <c r="BP23" s="131"/>
      <c r="BQ23" s="131"/>
      <c r="BR23" s="131"/>
      <c r="BS23" s="296"/>
      <c r="BT23" s="296"/>
      <c r="BU23" s="296"/>
      <c r="BV23" s="296"/>
      <c r="BW23" s="296"/>
      <c r="BX23" s="296"/>
      <c r="BY23" s="305"/>
      <c r="BZ23" s="306"/>
      <c r="CA23" s="306"/>
      <c r="CB23" s="307"/>
      <c r="CD23" s="101" t="s">
        <v>45</v>
      </c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245">
        <f>SUM(CR8:CT22)</f>
        <v>0</v>
      </c>
      <c r="CS23" s="246"/>
      <c r="CT23" s="247"/>
      <c r="DH23" s="3"/>
    </row>
    <row r="24" spans="3:193" ht="27.6" customHeight="1" x14ac:dyDescent="0.15">
      <c r="C24" s="321"/>
      <c r="D24" s="182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4"/>
      <c r="U24" s="215">
        <f>SUM(+X23+U23)</f>
        <v>0</v>
      </c>
      <c r="V24" s="215"/>
      <c r="W24" s="215"/>
      <c r="X24" s="215"/>
      <c r="Y24" s="215"/>
      <c r="Z24" s="215"/>
      <c r="AA24" s="215">
        <f>SUM(+AD23+AA23)</f>
        <v>0</v>
      </c>
      <c r="AB24" s="215"/>
      <c r="AC24" s="215"/>
      <c r="AD24" s="215"/>
      <c r="AE24" s="215"/>
      <c r="AF24" s="215"/>
      <c r="AG24" s="215">
        <f>SUM(+AJ23+AG23)</f>
        <v>0</v>
      </c>
      <c r="AH24" s="215"/>
      <c r="AI24" s="215"/>
      <c r="AJ24" s="215"/>
      <c r="AK24" s="215"/>
      <c r="AL24" s="215"/>
      <c r="AM24" s="215">
        <f>SUM(+AP23+AM23)</f>
        <v>0</v>
      </c>
      <c r="AN24" s="215"/>
      <c r="AO24" s="215"/>
      <c r="AP24" s="215"/>
      <c r="AQ24" s="215"/>
      <c r="AR24" s="215"/>
      <c r="AS24" s="215">
        <f>SUM(+AV23+AS23)</f>
        <v>0</v>
      </c>
      <c r="AT24" s="215"/>
      <c r="AU24" s="215"/>
      <c r="AV24" s="215"/>
      <c r="AW24" s="215"/>
      <c r="AX24" s="215"/>
      <c r="AY24" s="215">
        <f>SUM(+BB23+AY23)</f>
        <v>0</v>
      </c>
      <c r="AZ24" s="215"/>
      <c r="BA24" s="215"/>
      <c r="BB24" s="215"/>
      <c r="BC24" s="215"/>
      <c r="BD24" s="215"/>
      <c r="BE24" s="215">
        <f>SUM(+BH23+BE23)</f>
        <v>0</v>
      </c>
      <c r="BF24" s="215"/>
      <c r="BG24" s="215"/>
      <c r="BH24" s="215"/>
      <c r="BI24" s="215"/>
      <c r="BJ24" s="216"/>
      <c r="BK24" s="131"/>
      <c r="BL24" s="131"/>
      <c r="BM24" s="131"/>
      <c r="BN24" s="131"/>
      <c r="BO24" s="131"/>
      <c r="BP24" s="131"/>
      <c r="BQ24" s="131"/>
      <c r="BR24" s="131"/>
      <c r="BS24" s="296"/>
      <c r="BT24" s="296"/>
      <c r="BU24" s="296"/>
      <c r="BV24" s="296"/>
      <c r="BW24" s="296"/>
      <c r="BX24" s="296"/>
      <c r="BY24" s="305"/>
      <c r="BZ24" s="306"/>
      <c r="CA24" s="306"/>
      <c r="CB24" s="307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DA24" s="3"/>
    </row>
    <row r="25" spans="3:193" ht="27.6" customHeight="1" x14ac:dyDescent="0.15">
      <c r="C25" s="321"/>
      <c r="D25" s="185" t="s">
        <v>97</v>
      </c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7"/>
      <c r="U25" s="214">
        <f>SUMIF($E$10:$G$20,"日帰り",U$10:W$20)</f>
        <v>0</v>
      </c>
      <c r="V25" s="214"/>
      <c r="W25" s="214"/>
      <c r="X25" s="214">
        <f>SUMIF($E$10:$G$20,"日帰り",X$10:Z$20)</f>
        <v>0</v>
      </c>
      <c r="Y25" s="214"/>
      <c r="Z25" s="214"/>
      <c r="AA25" s="214">
        <f>SUMIF($E$10:$G$20,"日帰り",AA$10:AC$20)</f>
        <v>0</v>
      </c>
      <c r="AB25" s="214"/>
      <c r="AC25" s="214"/>
      <c r="AD25" s="214">
        <f>SUMIF($E$10:$G$20,"日帰り",AD$10:AF$20)</f>
        <v>0</v>
      </c>
      <c r="AE25" s="214"/>
      <c r="AF25" s="214"/>
      <c r="AG25" s="214">
        <f>SUMIF($E$10:$G$20,"日帰り",AG$10:AI$20)</f>
        <v>0</v>
      </c>
      <c r="AH25" s="214"/>
      <c r="AI25" s="214"/>
      <c r="AJ25" s="214">
        <f>SUMIF($E$10:$G$20,"日帰り",AJ$10:AL$20)</f>
        <v>0</v>
      </c>
      <c r="AK25" s="214"/>
      <c r="AL25" s="214"/>
      <c r="AM25" s="214">
        <f>SUMIF($E$10:$G$20,"日帰り",AM$10:AO$20)</f>
        <v>0</v>
      </c>
      <c r="AN25" s="214"/>
      <c r="AO25" s="214"/>
      <c r="AP25" s="214">
        <f>SUMIF($E$10:$G$20,"日帰り",AP$10:AR$20)</f>
        <v>0</v>
      </c>
      <c r="AQ25" s="214"/>
      <c r="AR25" s="214"/>
      <c r="AS25" s="214">
        <f>SUMIF($E$10:$G$20,"日帰り",AS$10:AU$20)</f>
        <v>0</v>
      </c>
      <c r="AT25" s="214"/>
      <c r="AU25" s="214"/>
      <c r="AV25" s="214">
        <f>SUMIF($E$10:$G$20,"日帰り",AV$10:AX$20)</f>
        <v>0</v>
      </c>
      <c r="AW25" s="214"/>
      <c r="AX25" s="214"/>
      <c r="AY25" s="214">
        <f>SUMIF($E$10:$G$20,"日帰り",AY$10:BA$20)</f>
        <v>0</v>
      </c>
      <c r="AZ25" s="214"/>
      <c r="BA25" s="214"/>
      <c r="BB25" s="214">
        <f>SUMIF($E$10:$G$20,"日帰り",BB$10:BD$20)</f>
        <v>0</v>
      </c>
      <c r="BC25" s="214"/>
      <c r="BD25" s="214"/>
      <c r="BE25" s="214">
        <f>SUMIF($E$10:$G$20,"日帰り",BE$10:BG$20)</f>
        <v>0</v>
      </c>
      <c r="BF25" s="214"/>
      <c r="BG25" s="214"/>
      <c r="BH25" s="214">
        <f>SUMIF($E$10:$G$20,"日帰り",BH$10:BJ$20)</f>
        <v>0</v>
      </c>
      <c r="BI25" s="214"/>
      <c r="BJ25" s="251"/>
      <c r="BK25" s="131"/>
      <c r="BL25" s="131"/>
      <c r="BM25" s="131"/>
      <c r="BN25" s="131"/>
      <c r="BO25" s="131"/>
      <c r="BP25" s="131"/>
      <c r="BQ25" s="131"/>
      <c r="BR25" s="131"/>
      <c r="BS25" s="296"/>
      <c r="BT25" s="296"/>
      <c r="BU25" s="296"/>
      <c r="BV25" s="296"/>
      <c r="BW25" s="296"/>
      <c r="BX25" s="296"/>
      <c r="BY25" s="305"/>
      <c r="BZ25" s="306"/>
      <c r="CA25" s="306"/>
      <c r="CB25" s="307"/>
      <c r="CD25" s="84"/>
      <c r="CE25" s="70"/>
      <c r="CF25" s="70"/>
      <c r="CG25" s="70"/>
      <c r="CH25" s="70"/>
      <c r="CI25" s="70"/>
      <c r="CJ25" s="70"/>
      <c r="CK25" s="70"/>
      <c r="CL25" s="70"/>
      <c r="CM25" s="70"/>
      <c r="CN25" s="48"/>
      <c r="CO25" s="48"/>
      <c r="CP25" s="48"/>
      <c r="CQ25" s="48"/>
      <c r="CR25" s="48"/>
      <c r="DA25" s="3"/>
    </row>
    <row r="26" spans="3:193" ht="26.25" customHeight="1" x14ac:dyDescent="0.15">
      <c r="C26" s="321"/>
      <c r="D26" s="182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4"/>
      <c r="U26" s="215">
        <f>SUM(+X25+U25)</f>
        <v>0</v>
      </c>
      <c r="V26" s="215"/>
      <c r="W26" s="215"/>
      <c r="X26" s="215"/>
      <c r="Y26" s="215"/>
      <c r="Z26" s="215"/>
      <c r="AA26" s="215">
        <f>SUM(+AD25+AA25)</f>
        <v>0</v>
      </c>
      <c r="AB26" s="215"/>
      <c r="AC26" s="215"/>
      <c r="AD26" s="215"/>
      <c r="AE26" s="215"/>
      <c r="AF26" s="215"/>
      <c r="AG26" s="215">
        <f>SUM(+AJ25+AG25)</f>
        <v>0</v>
      </c>
      <c r="AH26" s="215"/>
      <c r="AI26" s="215"/>
      <c r="AJ26" s="215"/>
      <c r="AK26" s="215"/>
      <c r="AL26" s="215"/>
      <c r="AM26" s="215">
        <f>SUM(+AP25+AM25)</f>
        <v>0</v>
      </c>
      <c r="AN26" s="215"/>
      <c r="AO26" s="215"/>
      <c r="AP26" s="215"/>
      <c r="AQ26" s="215"/>
      <c r="AR26" s="215"/>
      <c r="AS26" s="215">
        <f>SUM(+AV25+AS25)</f>
        <v>0</v>
      </c>
      <c r="AT26" s="215"/>
      <c r="AU26" s="215"/>
      <c r="AV26" s="215"/>
      <c r="AW26" s="215"/>
      <c r="AX26" s="215"/>
      <c r="AY26" s="215">
        <f>SUM(+BB25+AY25)</f>
        <v>0</v>
      </c>
      <c r="AZ26" s="215"/>
      <c r="BA26" s="215"/>
      <c r="BB26" s="215"/>
      <c r="BC26" s="215"/>
      <c r="BD26" s="215"/>
      <c r="BE26" s="215">
        <f>SUM(+BH25+BE25)</f>
        <v>0</v>
      </c>
      <c r="BF26" s="215"/>
      <c r="BG26" s="215"/>
      <c r="BH26" s="215"/>
      <c r="BI26" s="215"/>
      <c r="BJ26" s="216"/>
      <c r="BK26" s="131"/>
      <c r="BL26" s="131"/>
      <c r="BM26" s="131"/>
      <c r="BN26" s="131"/>
      <c r="BO26" s="131"/>
      <c r="BP26" s="131"/>
      <c r="BQ26" s="131"/>
      <c r="BR26" s="131"/>
      <c r="BS26" s="296"/>
      <c r="BT26" s="296"/>
      <c r="BU26" s="296"/>
      <c r="BV26" s="296"/>
      <c r="BW26" s="296"/>
      <c r="BX26" s="296"/>
      <c r="BY26" s="305"/>
      <c r="BZ26" s="306"/>
      <c r="CA26" s="306"/>
      <c r="CB26" s="307"/>
      <c r="CD26" s="43"/>
      <c r="CE26" s="71"/>
      <c r="CF26" s="71"/>
      <c r="CG26" s="71"/>
      <c r="CH26" s="71"/>
      <c r="CI26" s="71"/>
      <c r="CJ26" s="71"/>
      <c r="CK26" s="71"/>
      <c r="CL26" s="71"/>
      <c r="CM26" s="71"/>
      <c r="CN26" s="72"/>
      <c r="CO26" s="72"/>
      <c r="CP26" s="68"/>
      <c r="CQ26" s="68"/>
      <c r="CR26" s="68"/>
      <c r="DA26" s="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</row>
    <row r="27" spans="3:193" ht="27.6" customHeight="1" thickBot="1" x14ac:dyDescent="0.2">
      <c r="C27" s="321"/>
      <c r="D27" s="188" t="s">
        <v>11</v>
      </c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90"/>
      <c r="S27" s="256">
        <f>SUM(S10:T20)</f>
        <v>0</v>
      </c>
      <c r="T27" s="257"/>
      <c r="U27" s="249">
        <f>U22+U24+U26</f>
        <v>0</v>
      </c>
      <c r="V27" s="249"/>
      <c r="W27" s="249"/>
      <c r="X27" s="249"/>
      <c r="Y27" s="249"/>
      <c r="Z27" s="249"/>
      <c r="AA27" s="249">
        <f t="shared" ref="AA27" si="43">AA22+AA24+AA26</f>
        <v>0</v>
      </c>
      <c r="AB27" s="249"/>
      <c r="AC27" s="249"/>
      <c r="AD27" s="249"/>
      <c r="AE27" s="249"/>
      <c r="AF27" s="249"/>
      <c r="AG27" s="249">
        <f t="shared" ref="AG27" si="44">AG22+AG24+AG26</f>
        <v>0</v>
      </c>
      <c r="AH27" s="249"/>
      <c r="AI27" s="249"/>
      <c r="AJ27" s="249"/>
      <c r="AK27" s="249"/>
      <c r="AL27" s="249"/>
      <c r="AM27" s="249">
        <f t="shared" ref="AM27" si="45">AM22+AM24+AM26</f>
        <v>0</v>
      </c>
      <c r="AN27" s="249"/>
      <c r="AO27" s="249"/>
      <c r="AP27" s="249"/>
      <c r="AQ27" s="249"/>
      <c r="AR27" s="249"/>
      <c r="AS27" s="249">
        <f t="shared" ref="AS27" si="46">AS22+AS24+AS26</f>
        <v>0</v>
      </c>
      <c r="AT27" s="249"/>
      <c r="AU27" s="249"/>
      <c r="AV27" s="249"/>
      <c r="AW27" s="249"/>
      <c r="AX27" s="249"/>
      <c r="AY27" s="249">
        <f t="shared" ref="AY27" si="47">AY22+AY24+AY26</f>
        <v>0</v>
      </c>
      <c r="AZ27" s="249"/>
      <c r="BA27" s="249"/>
      <c r="BB27" s="249"/>
      <c r="BC27" s="249"/>
      <c r="BD27" s="249"/>
      <c r="BE27" s="249">
        <f t="shared" ref="BE27" si="48">BE22+BE24+BE26</f>
        <v>0</v>
      </c>
      <c r="BF27" s="249"/>
      <c r="BG27" s="249"/>
      <c r="BH27" s="249"/>
      <c r="BI27" s="249"/>
      <c r="BJ27" s="250"/>
      <c r="BK27" s="298"/>
      <c r="BL27" s="298"/>
      <c r="BM27" s="298"/>
      <c r="BN27" s="298"/>
      <c r="BO27" s="298"/>
      <c r="BP27" s="298"/>
      <c r="BQ27" s="298"/>
      <c r="BR27" s="298"/>
      <c r="BS27" s="297"/>
      <c r="BT27" s="297"/>
      <c r="BU27" s="297"/>
      <c r="BV27" s="297"/>
      <c r="BW27" s="297"/>
      <c r="BX27" s="297"/>
      <c r="BY27" s="308"/>
      <c r="BZ27" s="309"/>
      <c r="CA27" s="309"/>
      <c r="CB27" s="310"/>
      <c r="DI27" s="1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</row>
    <row r="28" spans="3:193" ht="16.5" customHeight="1" thickBot="1" x14ac:dyDescent="0.2">
      <c r="C28" s="321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</row>
    <row r="29" spans="3:193" ht="26.25" customHeight="1" x14ac:dyDescent="0.15">
      <c r="C29" s="321"/>
      <c r="D29" s="258" t="s">
        <v>101</v>
      </c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60"/>
      <c r="W29" s="155" t="s">
        <v>117</v>
      </c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7"/>
      <c r="BC29" s="217" t="s">
        <v>39</v>
      </c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8"/>
      <c r="CA29" s="218"/>
      <c r="CB29" s="219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</row>
    <row r="30" spans="3:193" ht="26.25" customHeight="1" thickBot="1" x14ac:dyDescent="0.2">
      <c r="C30" s="321"/>
      <c r="D30" s="22"/>
      <c r="E30" s="191" t="s">
        <v>40</v>
      </c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05" t="s">
        <v>41</v>
      </c>
      <c r="Q30" s="105"/>
      <c r="R30" s="225" t="s">
        <v>42</v>
      </c>
      <c r="S30" s="226"/>
      <c r="T30" s="227"/>
      <c r="W30" s="316"/>
      <c r="X30" s="317"/>
      <c r="Y30" s="191" t="s">
        <v>40</v>
      </c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05" t="s">
        <v>41</v>
      </c>
      <c r="AR30" s="105"/>
      <c r="AS30" s="105"/>
      <c r="AT30" s="105"/>
      <c r="AU30" s="105" t="s">
        <v>42</v>
      </c>
      <c r="AV30" s="105"/>
      <c r="AW30" s="105"/>
      <c r="AX30" s="105"/>
      <c r="AY30" s="105"/>
      <c r="AZ30" s="106"/>
      <c r="BC30" s="350"/>
      <c r="BD30" s="351"/>
      <c r="BE30" s="191" t="s">
        <v>40</v>
      </c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05" t="s">
        <v>41</v>
      </c>
      <c r="BU30" s="105"/>
      <c r="BV30" s="105"/>
      <c r="BW30" s="105"/>
      <c r="BX30" s="220" t="s">
        <v>42</v>
      </c>
      <c r="BY30" s="220"/>
      <c r="BZ30" s="220"/>
      <c r="CA30" s="220"/>
      <c r="CB30" s="221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</row>
    <row r="31" spans="3:193" ht="26.25" customHeight="1" thickTop="1" x14ac:dyDescent="0.15">
      <c r="C31" s="321"/>
      <c r="D31" s="23">
        <v>1</v>
      </c>
      <c r="E31" s="266" t="s">
        <v>44</v>
      </c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42"/>
      <c r="Q31" s="242"/>
      <c r="R31" s="107" t="str">
        <f>IFERROR((VLOOKUP(E31,データシートマスタ!$X$3:$Y$19,2,FALSE))*P31,"")</f>
        <v/>
      </c>
      <c r="S31" s="108"/>
      <c r="T31" s="109"/>
      <c r="W31" s="318">
        <v>1</v>
      </c>
      <c r="X31" s="319"/>
      <c r="Y31" s="266" t="s">
        <v>44</v>
      </c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313"/>
      <c r="AR31" s="313"/>
      <c r="AS31" s="313"/>
      <c r="AT31" s="313"/>
      <c r="AU31" s="314" t="str">
        <f>IFERROR((VLOOKUP(Y31,データシートマスタ!$AA$3:$AB$15,2,FALSE))*AS31,"")</f>
        <v/>
      </c>
      <c r="AV31" s="314"/>
      <c r="AW31" s="314"/>
      <c r="AX31" s="314"/>
      <c r="AY31" s="314"/>
      <c r="AZ31" s="315"/>
      <c r="BC31" s="99">
        <v>1</v>
      </c>
      <c r="BD31" s="100"/>
      <c r="BE31" s="208" t="s">
        <v>195</v>
      </c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104"/>
      <c r="BU31" s="104"/>
      <c r="BV31" s="104"/>
      <c r="BW31" s="104"/>
      <c r="BX31" s="222">
        <f>IFERROR((VLOOKUP(BE31,データシートマスタ!$AD$3:$AE$26,2,FALSE))*BT31,"")</f>
        <v>0</v>
      </c>
      <c r="BY31" s="222"/>
      <c r="BZ31" s="222"/>
      <c r="CA31" s="222"/>
      <c r="CB31" s="223"/>
      <c r="CD31" s="340" t="s">
        <v>262</v>
      </c>
      <c r="CE31" s="341"/>
      <c r="CF31" s="341"/>
      <c r="CG31" s="341"/>
      <c r="CH31" s="325">
        <f>BS21+R36+AU36+BX32+CR23</f>
        <v>0</v>
      </c>
      <c r="CI31" s="325"/>
      <c r="CJ31" s="325"/>
      <c r="CK31" s="325"/>
      <c r="CL31" s="325"/>
      <c r="CM31" s="325"/>
      <c r="CN31" s="325"/>
      <c r="CO31" s="325"/>
      <c r="CP31" s="325"/>
      <c r="CQ31" s="325"/>
      <c r="CR31" s="326"/>
      <c r="CS31" s="333" t="s">
        <v>263</v>
      </c>
      <c r="CT31" s="334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</row>
    <row r="32" spans="3:193" ht="26.25" customHeight="1" thickBot="1" x14ac:dyDescent="0.2">
      <c r="C32" s="321"/>
      <c r="D32" s="23">
        <v>2</v>
      </c>
      <c r="E32" s="266" t="s">
        <v>44</v>
      </c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42"/>
      <c r="Q32" s="242"/>
      <c r="R32" s="107" t="str">
        <f>IFERROR((VLOOKUP(E32,データシートマスタ!$X$3:$Y$19,2,FALSE))*P32,"")</f>
        <v/>
      </c>
      <c r="S32" s="108"/>
      <c r="T32" s="109"/>
      <c r="W32" s="318">
        <v>2</v>
      </c>
      <c r="X32" s="319"/>
      <c r="Y32" s="266" t="s">
        <v>44</v>
      </c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313"/>
      <c r="AR32" s="313"/>
      <c r="AS32" s="313"/>
      <c r="AT32" s="313"/>
      <c r="AU32" s="314" t="str">
        <f>IFERROR((VLOOKUP(Y32,データシートマスタ!$AA$3:$AB$15,2,FALSE))*AS32,"")</f>
        <v/>
      </c>
      <c r="AV32" s="314"/>
      <c r="AW32" s="314"/>
      <c r="AX32" s="314"/>
      <c r="AY32" s="314"/>
      <c r="AZ32" s="315"/>
      <c r="BC32" s="101" t="s">
        <v>45</v>
      </c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294">
        <f>SUM(BX31:CB31)</f>
        <v>0</v>
      </c>
      <c r="BY32" s="294"/>
      <c r="BZ32" s="294"/>
      <c r="CA32" s="294"/>
      <c r="CB32" s="295"/>
      <c r="CD32" s="342"/>
      <c r="CE32" s="343"/>
      <c r="CF32" s="343"/>
      <c r="CG32" s="343"/>
      <c r="CH32" s="327"/>
      <c r="CI32" s="327"/>
      <c r="CJ32" s="327"/>
      <c r="CK32" s="327"/>
      <c r="CL32" s="327"/>
      <c r="CM32" s="327"/>
      <c r="CN32" s="327"/>
      <c r="CO32" s="327"/>
      <c r="CP32" s="327"/>
      <c r="CQ32" s="327"/>
      <c r="CR32" s="328"/>
      <c r="CS32" s="265"/>
      <c r="CT32" s="335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</row>
    <row r="33" spans="3:135" ht="26.25" customHeight="1" x14ac:dyDescent="0.15">
      <c r="C33" s="321"/>
      <c r="D33" s="23">
        <v>3</v>
      </c>
      <c r="E33" s="266" t="s">
        <v>44</v>
      </c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42"/>
      <c r="Q33" s="242"/>
      <c r="R33" s="107" t="str">
        <f>IFERROR((VLOOKUP(E33,データシートマスタ!$X$3:$Y$19,2,FALSE))*P33,"")</f>
        <v/>
      </c>
      <c r="S33" s="108"/>
      <c r="T33" s="109"/>
      <c r="W33" s="318">
        <v>3</v>
      </c>
      <c r="X33" s="319"/>
      <c r="Y33" s="266" t="s">
        <v>44</v>
      </c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313"/>
      <c r="AR33" s="313"/>
      <c r="AS33" s="313"/>
      <c r="AT33" s="313"/>
      <c r="AU33" s="314" t="str">
        <f>IFERROR((VLOOKUP(Y33,データシートマスタ!$AA$3:$AB$15,2,FALSE))*AS33,"")</f>
        <v/>
      </c>
      <c r="AV33" s="314"/>
      <c r="AW33" s="314"/>
      <c r="AX33" s="314"/>
      <c r="AY33" s="314"/>
      <c r="AZ33" s="315"/>
      <c r="CD33" s="344" t="s">
        <v>261</v>
      </c>
      <c r="CE33" s="345"/>
      <c r="CF33" s="345"/>
      <c r="CG33" s="345"/>
      <c r="CH33" s="327">
        <f>O50+AR50+BJ50</f>
        <v>0</v>
      </c>
      <c r="CI33" s="327"/>
      <c r="CJ33" s="327"/>
      <c r="CK33" s="327"/>
      <c r="CL33" s="327"/>
      <c r="CM33" s="327"/>
      <c r="CN33" s="327"/>
      <c r="CO33" s="327"/>
      <c r="CP33" s="327"/>
      <c r="CQ33" s="327"/>
      <c r="CR33" s="328"/>
      <c r="CS33" s="265" t="s">
        <v>263</v>
      </c>
      <c r="CT33" s="335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</row>
    <row r="34" spans="3:135" ht="26.25" customHeight="1" x14ac:dyDescent="0.15">
      <c r="C34" s="321"/>
      <c r="D34" s="23">
        <v>4</v>
      </c>
      <c r="E34" s="266" t="s">
        <v>44</v>
      </c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42"/>
      <c r="Q34" s="242"/>
      <c r="R34" s="107" t="str">
        <f>IFERROR((VLOOKUP(E34,データシートマスタ!$X$3:$Y$19,2,FALSE))*P34,"")</f>
        <v/>
      </c>
      <c r="S34" s="108"/>
      <c r="T34" s="109"/>
      <c r="W34" s="318">
        <v>4</v>
      </c>
      <c r="X34" s="319"/>
      <c r="Y34" s="266" t="s">
        <v>44</v>
      </c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313"/>
      <c r="AR34" s="313"/>
      <c r="AS34" s="313"/>
      <c r="AT34" s="313"/>
      <c r="AU34" s="314" t="str">
        <f>IFERROR((VLOOKUP(Y34,データシートマスタ!$AA$3:$AB$15,2,FALSE))*AS34,"")</f>
        <v/>
      </c>
      <c r="AV34" s="314"/>
      <c r="AW34" s="314"/>
      <c r="AX34" s="314"/>
      <c r="AY34" s="314"/>
      <c r="AZ34" s="315"/>
      <c r="CD34" s="344"/>
      <c r="CE34" s="345"/>
      <c r="CF34" s="345"/>
      <c r="CG34" s="345"/>
      <c r="CH34" s="327"/>
      <c r="CI34" s="327"/>
      <c r="CJ34" s="327"/>
      <c r="CK34" s="327"/>
      <c r="CL34" s="327"/>
      <c r="CM34" s="327"/>
      <c r="CN34" s="327"/>
      <c r="CO34" s="327"/>
      <c r="CP34" s="327"/>
      <c r="CQ34" s="327"/>
      <c r="CR34" s="328"/>
      <c r="CS34" s="265"/>
      <c r="CT34" s="335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</row>
    <row r="35" spans="3:135" ht="26.25" customHeight="1" x14ac:dyDescent="0.15">
      <c r="C35" s="321"/>
      <c r="D35" s="23">
        <v>5</v>
      </c>
      <c r="E35" s="266" t="s">
        <v>44</v>
      </c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42"/>
      <c r="Q35" s="242"/>
      <c r="R35" s="107" t="str">
        <f>IFERROR((VLOOKUP(E35,データシートマスタ!$X$3:$Y$19,2,FALSE))*P35,"")</f>
        <v/>
      </c>
      <c r="S35" s="108"/>
      <c r="T35" s="109"/>
      <c r="W35" s="318">
        <v>5</v>
      </c>
      <c r="X35" s="319"/>
      <c r="Y35" s="266" t="s">
        <v>44</v>
      </c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313"/>
      <c r="AR35" s="313"/>
      <c r="AS35" s="313"/>
      <c r="AT35" s="313"/>
      <c r="AU35" s="314" t="str">
        <f>IFERROR((VLOOKUP(Y35,データシートマスタ!$AA$3:$AB$15,2,FALSE))*AS35,"")</f>
        <v/>
      </c>
      <c r="AV35" s="314"/>
      <c r="AW35" s="314"/>
      <c r="AX35" s="314"/>
      <c r="AY35" s="314"/>
      <c r="AZ35" s="315"/>
      <c r="CD35" s="346" t="s">
        <v>260</v>
      </c>
      <c r="CE35" s="347"/>
      <c r="CF35" s="347"/>
      <c r="CG35" s="347"/>
      <c r="CH35" s="329">
        <f>SUM(CH31,CH33)</f>
        <v>0</v>
      </c>
      <c r="CI35" s="329"/>
      <c r="CJ35" s="329"/>
      <c r="CK35" s="329"/>
      <c r="CL35" s="329"/>
      <c r="CM35" s="329"/>
      <c r="CN35" s="329"/>
      <c r="CO35" s="329"/>
      <c r="CP35" s="329"/>
      <c r="CQ35" s="329"/>
      <c r="CR35" s="330"/>
      <c r="CS35" s="112" t="s">
        <v>263</v>
      </c>
      <c r="CT35" s="336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</row>
    <row r="36" spans="3:135" ht="26.25" customHeight="1" thickBot="1" x14ac:dyDescent="0.2">
      <c r="C36" s="321"/>
      <c r="D36" s="253" t="s">
        <v>45</v>
      </c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5"/>
      <c r="R36" s="245">
        <f>SUM(R31:T35)</f>
        <v>0</v>
      </c>
      <c r="S36" s="246"/>
      <c r="T36" s="247"/>
      <c r="W36" s="267" t="s">
        <v>45</v>
      </c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68"/>
      <c r="AS36" s="268"/>
      <c r="AT36" s="268"/>
      <c r="AU36" s="311">
        <f>SUM(AX31:AZ35)</f>
        <v>0</v>
      </c>
      <c r="AV36" s="311"/>
      <c r="AW36" s="311"/>
      <c r="AX36" s="311"/>
      <c r="AY36" s="311"/>
      <c r="AZ36" s="312"/>
      <c r="CD36" s="348"/>
      <c r="CE36" s="349"/>
      <c r="CF36" s="349"/>
      <c r="CG36" s="349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2"/>
      <c r="CS36" s="337"/>
      <c r="CT36" s="338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</row>
    <row r="37" spans="3:135" ht="26.25" customHeight="1" thickBot="1" x14ac:dyDescent="0.2"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</row>
    <row r="38" spans="3:135" ht="26.25" customHeight="1" x14ac:dyDescent="0.15">
      <c r="C38" s="339" t="s">
        <v>160</v>
      </c>
      <c r="D38" s="278" t="s">
        <v>213</v>
      </c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  <c r="AP38" s="279"/>
      <c r="AQ38" s="279"/>
      <c r="AR38" s="279"/>
      <c r="AS38" s="279"/>
      <c r="AT38" s="279"/>
      <c r="AU38" s="279"/>
      <c r="AV38" s="279"/>
      <c r="AW38" s="279"/>
      <c r="AX38" s="279"/>
      <c r="AY38" s="279"/>
      <c r="AZ38" s="280"/>
      <c r="BA38" s="60"/>
      <c r="BB38" s="60"/>
      <c r="BC38" s="217" t="s">
        <v>214</v>
      </c>
      <c r="BD38" s="218"/>
      <c r="BE38" s="218"/>
      <c r="BF38" s="218"/>
      <c r="BG38" s="218"/>
      <c r="BH38" s="218"/>
      <c r="BI38" s="218"/>
      <c r="BJ38" s="218"/>
      <c r="BK38" s="218"/>
      <c r="BL38" s="218"/>
      <c r="BM38" s="218"/>
      <c r="BN38" s="218"/>
      <c r="BO38" s="218"/>
      <c r="BP38" s="218"/>
      <c r="BQ38" s="218"/>
      <c r="BR38" s="218"/>
      <c r="BS38" s="218"/>
      <c r="BT38" s="218"/>
      <c r="BU38" s="218"/>
      <c r="BV38" s="218"/>
      <c r="BW38" s="218"/>
      <c r="BX38" s="218"/>
      <c r="BY38" s="218"/>
      <c r="BZ38" s="218"/>
      <c r="CA38" s="218"/>
      <c r="CB38" s="219"/>
      <c r="CC38" s="45"/>
      <c r="CD38" s="278" t="s">
        <v>215</v>
      </c>
      <c r="CE38" s="279"/>
      <c r="CF38" s="279"/>
      <c r="CG38" s="279"/>
      <c r="CH38" s="279"/>
      <c r="CI38" s="279"/>
      <c r="CJ38" s="279"/>
      <c r="CK38" s="279"/>
      <c r="CL38" s="279"/>
      <c r="CM38" s="279"/>
      <c r="CN38" s="279"/>
      <c r="CO38" s="279"/>
      <c r="CP38" s="279"/>
      <c r="CQ38" s="279"/>
      <c r="CR38" s="280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44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</row>
    <row r="39" spans="3:135" ht="26.25" customHeight="1" x14ac:dyDescent="0.15">
      <c r="C39" s="339"/>
      <c r="D39" s="80"/>
      <c r="E39" s="263" t="s">
        <v>192</v>
      </c>
      <c r="F39" s="264"/>
      <c r="G39" s="264"/>
      <c r="H39" s="264"/>
      <c r="I39" s="264"/>
      <c r="J39" s="265"/>
      <c r="K39" s="263" t="s">
        <v>193</v>
      </c>
      <c r="L39" s="264"/>
      <c r="M39" s="264"/>
      <c r="N39" s="264"/>
      <c r="O39" s="264"/>
      <c r="P39" s="264"/>
      <c r="Q39" s="264"/>
      <c r="R39" s="265"/>
      <c r="S39" s="263" t="s">
        <v>232</v>
      </c>
      <c r="T39" s="264"/>
      <c r="U39" s="264"/>
      <c r="V39" s="264"/>
      <c r="W39" s="264"/>
      <c r="X39" s="264"/>
      <c r="Y39" s="264"/>
      <c r="Z39" s="265"/>
      <c r="AA39" s="263" t="s">
        <v>194</v>
      </c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5"/>
      <c r="AM39" s="130" t="s">
        <v>154</v>
      </c>
      <c r="AN39" s="130"/>
      <c r="AO39" s="130"/>
      <c r="AP39" s="130"/>
      <c r="AQ39" s="130" t="s">
        <v>121</v>
      </c>
      <c r="AR39" s="130"/>
      <c r="AS39" s="130"/>
      <c r="AT39" s="130"/>
      <c r="AU39" s="130" t="s">
        <v>122</v>
      </c>
      <c r="AV39" s="130"/>
      <c r="AW39" s="130"/>
      <c r="AX39" s="130"/>
      <c r="AY39" s="130"/>
      <c r="AZ39" s="269"/>
      <c r="BB39" s="63"/>
      <c r="BC39" s="97"/>
      <c r="BD39" s="98"/>
      <c r="BE39" s="191" t="s">
        <v>40</v>
      </c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05" t="s">
        <v>41</v>
      </c>
      <c r="BU39" s="105"/>
      <c r="BV39" s="105"/>
      <c r="BW39" s="105"/>
      <c r="BX39" s="105" t="s">
        <v>42</v>
      </c>
      <c r="BY39" s="105"/>
      <c r="BZ39" s="105"/>
      <c r="CA39" s="105"/>
      <c r="CB39" s="106"/>
      <c r="CD39" s="82"/>
      <c r="CE39" s="292" t="s">
        <v>40</v>
      </c>
      <c r="CF39" s="293"/>
      <c r="CG39" s="293"/>
      <c r="CH39" s="293"/>
      <c r="CI39" s="293"/>
      <c r="CJ39" s="293"/>
      <c r="CK39" s="293"/>
      <c r="CL39" s="293"/>
      <c r="CM39" s="293"/>
      <c r="CN39" s="225" t="s">
        <v>41</v>
      </c>
      <c r="CO39" s="226"/>
      <c r="CP39" s="225" t="s">
        <v>42</v>
      </c>
      <c r="CQ39" s="226"/>
      <c r="CR39" s="227"/>
      <c r="CS39" s="48"/>
      <c r="CT39" s="48"/>
      <c r="CU39" s="48"/>
      <c r="CV39" s="48"/>
      <c r="CW39" s="48"/>
      <c r="CX39" s="48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</row>
    <row r="40" spans="3:135" ht="25.5" customHeight="1" x14ac:dyDescent="0.15">
      <c r="C40" s="339"/>
      <c r="D40" s="81">
        <v>1</v>
      </c>
      <c r="E40" s="261" t="s">
        <v>44</v>
      </c>
      <c r="F40" s="261"/>
      <c r="G40" s="261"/>
      <c r="H40" s="261"/>
      <c r="I40" s="261"/>
      <c r="J40" s="261"/>
      <c r="K40" s="272"/>
      <c r="L40" s="273"/>
      <c r="M40" s="273"/>
      <c r="N40" s="273"/>
      <c r="O40" s="273"/>
      <c r="P40" s="273"/>
      <c r="Q40" s="273"/>
      <c r="R40" s="274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2" t="str">
        <f>IFERROR(VLOOKUP(経費計算表!CX40,データシートマスタ!AR3:AS45,2,FALSE),"")</f>
        <v/>
      </c>
      <c r="AN40" s="98"/>
      <c r="AO40" s="98"/>
      <c r="AP40" s="98"/>
      <c r="AQ40" s="252"/>
      <c r="AR40" s="252"/>
      <c r="AS40" s="252"/>
      <c r="AT40" s="252"/>
      <c r="AU40" s="270">
        <f>IF(AQ40="",0,AM40*AQ40)</f>
        <v>0</v>
      </c>
      <c r="AV40" s="270"/>
      <c r="AW40" s="270"/>
      <c r="AX40" s="270"/>
      <c r="AY40" s="270"/>
      <c r="AZ40" s="271"/>
      <c r="BA40" s="64"/>
      <c r="BB40" s="64"/>
      <c r="BC40" s="99">
        <v>1</v>
      </c>
      <c r="BD40" s="100"/>
      <c r="BE40" s="103" t="s">
        <v>44</v>
      </c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4"/>
      <c r="BU40" s="104"/>
      <c r="BV40" s="104"/>
      <c r="BW40" s="104"/>
      <c r="BX40" s="107" t="str">
        <f>IFERROR((VLOOKUP(BE40,データシートマスタ!$AU$3:$AV$14,2,FALSE))*BT40,"")</f>
        <v/>
      </c>
      <c r="BY40" s="108"/>
      <c r="BZ40" s="108"/>
      <c r="CA40" s="108"/>
      <c r="CB40" s="109"/>
      <c r="CD40" s="83">
        <v>1</v>
      </c>
      <c r="CE40" s="275" t="s">
        <v>44</v>
      </c>
      <c r="CF40" s="239"/>
      <c r="CG40" s="239"/>
      <c r="CH40" s="239"/>
      <c r="CI40" s="239"/>
      <c r="CJ40" s="239"/>
      <c r="CK40" s="239"/>
      <c r="CL40" s="239"/>
      <c r="CM40" s="239"/>
      <c r="CN40" s="150"/>
      <c r="CO40" s="276"/>
      <c r="CP40" s="286" t="str">
        <f>IFERROR((VLOOKUP(CE40,データシートマスタ!$AX$3:$AY$23,2,FALSE))*CN40,"")</f>
        <v/>
      </c>
      <c r="CQ40" s="287"/>
      <c r="CR40" s="288"/>
      <c r="CS40" s="68"/>
      <c r="CT40" s="68"/>
      <c r="CU40" s="68"/>
      <c r="CV40" s="68"/>
      <c r="CW40" s="68"/>
      <c r="CX40" s="324" t="str">
        <f t="shared" ref="CX40:CX49" si="49">E40&amp;K40&amp;S40&amp;AA40</f>
        <v>▼選択してください</v>
      </c>
      <c r="CY40" s="324"/>
      <c r="CZ40" s="324"/>
      <c r="DA40" s="324"/>
      <c r="DB40" s="324"/>
      <c r="DC40" s="324"/>
      <c r="DD40" s="324"/>
      <c r="DE40" s="324"/>
      <c r="DF40" s="324"/>
      <c r="DG40" s="324"/>
      <c r="DH40" s="324"/>
      <c r="DI40" s="324"/>
      <c r="DJ40" s="324"/>
      <c r="DK40" s="324"/>
      <c r="DL40" s="324"/>
      <c r="DM40" s="324"/>
      <c r="DN40" s="55"/>
      <c r="DO40" s="55"/>
      <c r="DP40" s="55"/>
      <c r="DQ40" s="55"/>
      <c r="DR40" s="55"/>
      <c r="DS40" s="55"/>
      <c r="DT40" s="55"/>
      <c r="DU40" s="55"/>
    </row>
    <row r="41" spans="3:135" ht="25.5" customHeight="1" x14ac:dyDescent="0.15">
      <c r="C41" s="339"/>
      <c r="D41" s="81">
        <v>2</v>
      </c>
      <c r="E41" s="261" t="s">
        <v>44</v>
      </c>
      <c r="F41" s="261"/>
      <c r="G41" s="261"/>
      <c r="H41" s="261"/>
      <c r="I41" s="261"/>
      <c r="J41" s="261"/>
      <c r="K41" s="272"/>
      <c r="L41" s="273"/>
      <c r="M41" s="273"/>
      <c r="N41" s="273"/>
      <c r="O41" s="273"/>
      <c r="P41" s="273"/>
      <c r="Q41" s="273"/>
      <c r="R41" s="274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2" t="str">
        <f>IFERROR(VLOOKUP(経費計算表!CX41,データシートマスタ!AR3:AS45,2,FALSE),"")</f>
        <v/>
      </c>
      <c r="AN41" s="98"/>
      <c r="AO41" s="98"/>
      <c r="AP41" s="98"/>
      <c r="AQ41" s="252"/>
      <c r="AR41" s="252"/>
      <c r="AS41" s="252"/>
      <c r="AT41" s="252"/>
      <c r="AU41" s="270">
        <f t="shared" ref="AU41:AU49" si="50">IF(AQ41="",0,AM41*AQ41)</f>
        <v>0</v>
      </c>
      <c r="AV41" s="270"/>
      <c r="AW41" s="270"/>
      <c r="AX41" s="270"/>
      <c r="AY41" s="270"/>
      <c r="AZ41" s="271"/>
      <c r="BA41" s="63"/>
      <c r="BB41" s="63"/>
      <c r="BC41" s="99">
        <v>2</v>
      </c>
      <c r="BD41" s="100"/>
      <c r="BE41" s="103" t="s">
        <v>44</v>
      </c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4"/>
      <c r="BU41" s="104"/>
      <c r="BV41" s="104"/>
      <c r="BW41" s="104"/>
      <c r="BX41" s="107" t="str">
        <f>IFERROR((VLOOKUP(BE41,データシートマスタ!$AU$3:$AV$14,2,FALSE))*BT41,"")</f>
        <v/>
      </c>
      <c r="BY41" s="108"/>
      <c r="BZ41" s="108"/>
      <c r="CA41" s="108"/>
      <c r="CB41" s="109"/>
      <c r="CD41" s="83">
        <v>2</v>
      </c>
      <c r="CE41" s="275" t="s">
        <v>44</v>
      </c>
      <c r="CF41" s="239"/>
      <c r="CG41" s="239"/>
      <c r="CH41" s="239"/>
      <c r="CI41" s="239"/>
      <c r="CJ41" s="239"/>
      <c r="CK41" s="239"/>
      <c r="CL41" s="239"/>
      <c r="CM41" s="239"/>
      <c r="CN41" s="150"/>
      <c r="CO41" s="276"/>
      <c r="CP41" s="286" t="str">
        <f>IFERROR((VLOOKUP(CE41,データシートマスタ!$AX$3:$AY$23,2,FALSE))*CN41,"")</f>
        <v/>
      </c>
      <c r="CQ41" s="287"/>
      <c r="CR41" s="288"/>
      <c r="CS41" s="68"/>
      <c r="CT41" s="68"/>
      <c r="CU41" s="68"/>
      <c r="CV41" s="68"/>
      <c r="CW41" s="68"/>
      <c r="CX41" s="324" t="str">
        <f t="shared" si="49"/>
        <v>▼選択してください</v>
      </c>
      <c r="CY41" s="324"/>
      <c r="CZ41" s="324"/>
      <c r="DA41" s="324"/>
      <c r="DB41" s="324"/>
      <c r="DC41" s="324"/>
      <c r="DD41" s="324"/>
      <c r="DE41" s="324"/>
      <c r="DF41" s="324"/>
      <c r="DG41" s="324"/>
      <c r="DH41" s="324"/>
      <c r="DI41" s="324"/>
      <c r="DJ41" s="324"/>
      <c r="DK41" s="324"/>
      <c r="DL41" s="324"/>
      <c r="DM41" s="324"/>
      <c r="DN41" s="55"/>
      <c r="DO41" s="55"/>
      <c r="DP41" s="55"/>
      <c r="DQ41" s="55"/>
      <c r="DR41" s="55"/>
      <c r="DS41" s="55"/>
      <c r="DT41" s="55"/>
      <c r="DU41" s="55"/>
    </row>
    <row r="42" spans="3:135" ht="25.5" customHeight="1" x14ac:dyDescent="0.15">
      <c r="C42" s="339"/>
      <c r="D42" s="81">
        <v>3</v>
      </c>
      <c r="E42" s="261" t="s">
        <v>44</v>
      </c>
      <c r="F42" s="261"/>
      <c r="G42" s="261"/>
      <c r="H42" s="261"/>
      <c r="I42" s="261"/>
      <c r="J42" s="261"/>
      <c r="K42" s="272"/>
      <c r="L42" s="273"/>
      <c r="M42" s="273"/>
      <c r="N42" s="273"/>
      <c r="O42" s="273"/>
      <c r="P42" s="273"/>
      <c r="Q42" s="273"/>
      <c r="R42" s="274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2" t="str">
        <f>IFERROR(VLOOKUP(経費計算表!CX42,データシートマスタ!AR3:AS45,2,FALSE),"")</f>
        <v/>
      </c>
      <c r="AN42" s="98"/>
      <c r="AO42" s="98"/>
      <c r="AP42" s="98"/>
      <c r="AQ42" s="252"/>
      <c r="AR42" s="252"/>
      <c r="AS42" s="252"/>
      <c r="AT42" s="252"/>
      <c r="AU42" s="270">
        <f t="shared" ref="AU42" si="51">IF(AQ42="",0,AM42*AQ42)</f>
        <v>0</v>
      </c>
      <c r="AV42" s="270"/>
      <c r="AW42" s="270"/>
      <c r="AX42" s="270"/>
      <c r="AY42" s="270"/>
      <c r="AZ42" s="271"/>
      <c r="BA42" s="63"/>
      <c r="BB42" s="63"/>
      <c r="BC42" s="99">
        <v>3</v>
      </c>
      <c r="BD42" s="100"/>
      <c r="BE42" s="103" t="s">
        <v>44</v>
      </c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4"/>
      <c r="BU42" s="104"/>
      <c r="BV42" s="104"/>
      <c r="BW42" s="104"/>
      <c r="BX42" s="107" t="str">
        <f>IFERROR((VLOOKUP(BE42,データシートマスタ!$AU$3:$AV$14,2,FALSE))*BT42,"")</f>
        <v/>
      </c>
      <c r="BY42" s="108"/>
      <c r="BZ42" s="108"/>
      <c r="CA42" s="108"/>
      <c r="CB42" s="109"/>
      <c r="CD42" s="83">
        <v>3</v>
      </c>
      <c r="CE42" s="275" t="s">
        <v>44</v>
      </c>
      <c r="CF42" s="239"/>
      <c r="CG42" s="239"/>
      <c r="CH42" s="239"/>
      <c r="CI42" s="239"/>
      <c r="CJ42" s="239"/>
      <c r="CK42" s="239"/>
      <c r="CL42" s="239"/>
      <c r="CM42" s="239"/>
      <c r="CN42" s="150"/>
      <c r="CO42" s="276"/>
      <c r="CP42" s="286" t="str">
        <f>IFERROR((VLOOKUP(CE42,データシートマスタ!$AX$3:$AY$23,2,FALSE))*CN42,"")</f>
        <v/>
      </c>
      <c r="CQ42" s="287"/>
      <c r="CR42" s="288"/>
      <c r="CS42" s="68"/>
      <c r="CT42" s="68"/>
      <c r="CU42" s="68"/>
      <c r="CV42" s="68"/>
      <c r="CW42" s="68"/>
      <c r="CX42" s="324" t="str">
        <f t="shared" si="49"/>
        <v>▼選択してください</v>
      </c>
      <c r="CY42" s="324"/>
      <c r="CZ42" s="324"/>
      <c r="DA42" s="324"/>
      <c r="DB42" s="324"/>
      <c r="DC42" s="324"/>
      <c r="DD42" s="324"/>
      <c r="DE42" s="324"/>
      <c r="DF42" s="324"/>
      <c r="DG42" s="324"/>
      <c r="DH42" s="324"/>
      <c r="DI42" s="324"/>
      <c r="DJ42" s="324"/>
      <c r="DK42" s="324"/>
      <c r="DL42" s="324"/>
      <c r="DM42" s="324"/>
      <c r="DN42" s="55"/>
      <c r="DO42" s="55"/>
      <c r="DP42" s="55"/>
      <c r="DQ42" s="55"/>
      <c r="DR42" s="55"/>
      <c r="DS42" s="55"/>
      <c r="DT42" s="55"/>
      <c r="DU42" s="55"/>
    </row>
    <row r="43" spans="3:135" ht="25.5" customHeight="1" x14ac:dyDescent="0.15">
      <c r="C43" s="339"/>
      <c r="D43" s="81">
        <v>4</v>
      </c>
      <c r="E43" s="261" t="s">
        <v>44</v>
      </c>
      <c r="F43" s="261"/>
      <c r="G43" s="261"/>
      <c r="H43" s="261"/>
      <c r="I43" s="261"/>
      <c r="J43" s="261"/>
      <c r="K43" s="272"/>
      <c r="L43" s="273"/>
      <c r="M43" s="273"/>
      <c r="N43" s="273"/>
      <c r="O43" s="273"/>
      <c r="P43" s="273"/>
      <c r="Q43" s="273"/>
      <c r="R43" s="274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2" t="str">
        <f>IFERROR(VLOOKUP(経費計算表!CX43,データシートマスタ!AR3:AS45,2,FALSE),"")</f>
        <v/>
      </c>
      <c r="AN43" s="98"/>
      <c r="AO43" s="98"/>
      <c r="AP43" s="98"/>
      <c r="AQ43" s="252"/>
      <c r="AR43" s="252"/>
      <c r="AS43" s="252"/>
      <c r="AT43" s="252"/>
      <c r="AU43" s="270">
        <f t="shared" si="50"/>
        <v>0</v>
      </c>
      <c r="AV43" s="270"/>
      <c r="AW43" s="270"/>
      <c r="AX43" s="270"/>
      <c r="AY43" s="270"/>
      <c r="AZ43" s="271"/>
      <c r="BA43" s="63"/>
      <c r="BB43" s="63"/>
      <c r="BC43" s="99">
        <v>4</v>
      </c>
      <c r="BD43" s="100"/>
      <c r="BE43" s="103" t="s">
        <v>44</v>
      </c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4"/>
      <c r="BU43" s="104"/>
      <c r="BV43" s="104"/>
      <c r="BW43" s="104"/>
      <c r="BX43" s="107" t="str">
        <f>IFERROR((VLOOKUP(BE43,データシートマスタ!$AU$3:$AV$14,2,FALSE))*BT43,"")</f>
        <v/>
      </c>
      <c r="BY43" s="108"/>
      <c r="BZ43" s="108"/>
      <c r="CA43" s="108"/>
      <c r="CB43" s="109"/>
      <c r="CD43" s="83">
        <v>4</v>
      </c>
      <c r="CE43" s="275" t="s">
        <v>44</v>
      </c>
      <c r="CF43" s="239"/>
      <c r="CG43" s="239"/>
      <c r="CH43" s="239"/>
      <c r="CI43" s="239"/>
      <c r="CJ43" s="239"/>
      <c r="CK43" s="239"/>
      <c r="CL43" s="239"/>
      <c r="CM43" s="239"/>
      <c r="CN43" s="150"/>
      <c r="CO43" s="276"/>
      <c r="CP43" s="286" t="str">
        <f>IFERROR((VLOOKUP(CE43,データシートマスタ!$AX$3:$AY$23,2,FALSE))*CN43,"")</f>
        <v/>
      </c>
      <c r="CQ43" s="287"/>
      <c r="CR43" s="288"/>
      <c r="CS43" s="68"/>
      <c r="CT43" s="68"/>
      <c r="CU43" s="68"/>
      <c r="CV43" s="68"/>
      <c r="CW43" s="68"/>
      <c r="CX43" s="324" t="str">
        <f t="shared" si="49"/>
        <v>▼選択してください</v>
      </c>
      <c r="CY43" s="324"/>
      <c r="CZ43" s="324"/>
      <c r="DA43" s="324"/>
      <c r="DB43" s="324"/>
      <c r="DC43" s="324"/>
      <c r="DD43" s="324"/>
      <c r="DE43" s="324"/>
      <c r="DF43" s="324"/>
      <c r="DG43" s="324"/>
      <c r="DH43" s="324"/>
      <c r="DI43" s="324"/>
      <c r="DJ43" s="324"/>
      <c r="DK43" s="324"/>
      <c r="DL43" s="324"/>
      <c r="DM43" s="324"/>
      <c r="DN43" s="55"/>
      <c r="DO43" s="55"/>
      <c r="DP43" s="55"/>
      <c r="DQ43" s="55"/>
      <c r="DR43" s="55"/>
      <c r="DS43" s="55"/>
      <c r="DT43" s="55"/>
      <c r="DU43" s="55"/>
    </row>
    <row r="44" spans="3:135" ht="25.5" customHeight="1" x14ac:dyDescent="0.15">
      <c r="C44" s="339"/>
      <c r="D44" s="81">
        <v>5</v>
      </c>
      <c r="E44" s="261" t="s">
        <v>44</v>
      </c>
      <c r="F44" s="261"/>
      <c r="G44" s="261"/>
      <c r="H44" s="261"/>
      <c r="I44" s="261"/>
      <c r="J44" s="261"/>
      <c r="K44" s="272"/>
      <c r="L44" s="273"/>
      <c r="M44" s="273"/>
      <c r="N44" s="273"/>
      <c r="O44" s="273"/>
      <c r="P44" s="273"/>
      <c r="Q44" s="273"/>
      <c r="R44" s="274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2" t="str">
        <f>IFERROR(VLOOKUP(経費計算表!CX44,データシートマスタ!AR3:AS45,2,FALSE),"")</f>
        <v/>
      </c>
      <c r="AN44" s="98"/>
      <c r="AO44" s="98"/>
      <c r="AP44" s="98"/>
      <c r="AQ44" s="252"/>
      <c r="AR44" s="252"/>
      <c r="AS44" s="252"/>
      <c r="AT44" s="252"/>
      <c r="AU44" s="270">
        <f t="shared" si="50"/>
        <v>0</v>
      </c>
      <c r="AV44" s="270"/>
      <c r="AW44" s="270"/>
      <c r="AX44" s="270"/>
      <c r="AY44" s="270"/>
      <c r="AZ44" s="271"/>
      <c r="BA44" s="63"/>
      <c r="BB44" s="63"/>
      <c r="BC44" s="99">
        <v>5</v>
      </c>
      <c r="BD44" s="100"/>
      <c r="BE44" s="103" t="s">
        <v>44</v>
      </c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4"/>
      <c r="BU44" s="104"/>
      <c r="BV44" s="104"/>
      <c r="BW44" s="104"/>
      <c r="BX44" s="107" t="str">
        <f>IFERROR((VLOOKUP(BE44,データシートマスタ!$AU$3:$AV$14,2,FALSE))*BT44,"")</f>
        <v/>
      </c>
      <c r="BY44" s="108"/>
      <c r="BZ44" s="108"/>
      <c r="CA44" s="108"/>
      <c r="CB44" s="109"/>
      <c r="CD44" s="83">
        <v>5</v>
      </c>
      <c r="CE44" s="275" t="s">
        <v>44</v>
      </c>
      <c r="CF44" s="239"/>
      <c r="CG44" s="239"/>
      <c r="CH44" s="239"/>
      <c r="CI44" s="239"/>
      <c r="CJ44" s="239"/>
      <c r="CK44" s="239"/>
      <c r="CL44" s="239"/>
      <c r="CM44" s="239"/>
      <c r="CN44" s="150"/>
      <c r="CO44" s="276"/>
      <c r="CP44" s="286" t="str">
        <f>IFERROR((VLOOKUP(CE44,データシートマスタ!$AX$3:$AY$23,2,FALSE))*CN44,"")</f>
        <v/>
      </c>
      <c r="CQ44" s="287"/>
      <c r="CR44" s="288"/>
      <c r="CS44" s="68"/>
      <c r="CT44" s="68"/>
      <c r="CU44" s="68"/>
      <c r="CV44" s="68"/>
      <c r="CW44" s="68"/>
      <c r="CX44" s="324" t="str">
        <f t="shared" si="49"/>
        <v>▼選択してください</v>
      </c>
      <c r="CY44" s="324"/>
      <c r="CZ44" s="324"/>
      <c r="DA44" s="324"/>
      <c r="DB44" s="324"/>
      <c r="DC44" s="324"/>
      <c r="DD44" s="324"/>
      <c r="DE44" s="324"/>
      <c r="DF44" s="324"/>
      <c r="DG44" s="324"/>
      <c r="DH44" s="324"/>
      <c r="DI44" s="324"/>
      <c r="DJ44" s="324"/>
      <c r="DK44" s="324"/>
      <c r="DL44" s="324"/>
      <c r="DM44" s="324"/>
      <c r="DN44" s="55"/>
      <c r="DO44" s="55"/>
      <c r="DP44" s="55"/>
      <c r="DQ44" s="55"/>
      <c r="DR44" s="55"/>
      <c r="DS44" s="55"/>
      <c r="DT44" s="55"/>
      <c r="DU44" s="55"/>
    </row>
    <row r="45" spans="3:135" ht="25.5" customHeight="1" x14ac:dyDescent="0.15">
      <c r="C45" s="339"/>
      <c r="D45" s="81">
        <v>6</v>
      </c>
      <c r="E45" s="261" t="s">
        <v>44</v>
      </c>
      <c r="F45" s="261"/>
      <c r="G45" s="261"/>
      <c r="H45" s="261"/>
      <c r="I45" s="261"/>
      <c r="J45" s="261"/>
      <c r="K45" s="272"/>
      <c r="L45" s="273"/>
      <c r="M45" s="273"/>
      <c r="N45" s="273"/>
      <c r="O45" s="273"/>
      <c r="P45" s="273"/>
      <c r="Q45" s="273"/>
      <c r="R45" s="274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2" t="str">
        <f>IFERROR(VLOOKUP(経費計算表!CX45,データシートマスタ!AR3:AS45,2,FALSE),"")</f>
        <v/>
      </c>
      <c r="AN45" s="98"/>
      <c r="AO45" s="98"/>
      <c r="AP45" s="98"/>
      <c r="AQ45" s="252"/>
      <c r="AR45" s="252"/>
      <c r="AS45" s="252"/>
      <c r="AT45" s="252"/>
      <c r="AU45" s="270">
        <f t="shared" si="50"/>
        <v>0</v>
      </c>
      <c r="AV45" s="270"/>
      <c r="AW45" s="270"/>
      <c r="AX45" s="270"/>
      <c r="AY45" s="270"/>
      <c r="AZ45" s="271"/>
      <c r="BA45" s="63"/>
      <c r="BB45" s="63"/>
      <c r="BC45" s="99">
        <v>6</v>
      </c>
      <c r="BD45" s="100"/>
      <c r="BE45" s="103" t="s">
        <v>44</v>
      </c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4"/>
      <c r="BU45" s="104"/>
      <c r="BV45" s="104"/>
      <c r="BW45" s="104"/>
      <c r="BX45" s="107" t="str">
        <f>IFERROR((VLOOKUP(BE45,データシートマスタ!$AU$3:$AV$14,2,FALSE))*BT45,"")</f>
        <v/>
      </c>
      <c r="BY45" s="108"/>
      <c r="BZ45" s="108"/>
      <c r="CA45" s="108"/>
      <c r="CB45" s="109"/>
      <c r="CC45" s="44"/>
      <c r="CD45" s="83">
        <v>6</v>
      </c>
      <c r="CE45" s="275" t="s">
        <v>44</v>
      </c>
      <c r="CF45" s="239"/>
      <c r="CG45" s="239"/>
      <c r="CH45" s="239"/>
      <c r="CI45" s="239"/>
      <c r="CJ45" s="239"/>
      <c r="CK45" s="239"/>
      <c r="CL45" s="239"/>
      <c r="CM45" s="239"/>
      <c r="CN45" s="150"/>
      <c r="CO45" s="276"/>
      <c r="CP45" s="286" t="str">
        <f>IFERROR((VLOOKUP(CE45,データシートマスタ!$AX$3:$AY$23,2,FALSE))*CN45,"")</f>
        <v/>
      </c>
      <c r="CQ45" s="287"/>
      <c r="CR45" s="288"/>
      <c r="CS45" s="68"/>
      <c r="CT45" s="68"/>
      <c r="CU45" s="68"/>
      <c r="CV45" s="68"/>
      <c r="CW45" s="68"/>
      <c r="CX45" s="324" t="str">
        <f t="shared" si="49"/>
        <v>▼選択してください</v>
      </c>
      <c r="CY45" s="324"/>
      <c r="CZ45" s="324"/>
      <c r="DA45" s="324"/>
      <c r="DB45" s="324"/>
      <c r="DC45" s="324"/>
      <c r="DD45" s="324"/>
      <c r="DE45" s="324"/>
      <c r="DF45" s="324"/>
      <c r="DG45" s="324"/>
      <c r="DH45" s="324"/>
      <c r="DI45" s="324"/>
      <c r="DJ45" s="324"/>
      <c r="DK45" s="324"/>
      <c r="DL45" s="324"/>
      <c r="DM45" s="324"/>
      <c r="DN45" s="55"/>
      <c r="DO45" s="55"/>
      <c r="DP45" s="55"/>
      <c r="DQ45" s="55"/>
      <c r="DR45" s="55"/>
      <c r="DS45" s="55"/>
      <c r="DT45" s="55"/>
      <c r="DU45" s="55"/>
    </row>
    <row r="46" spans="3:135" ht="25.5" customHeight="1" x14ac:dyDescent="0.15">
      <c r="C46" s="339"/>
      <c r="D46" s="81">
        <v>7</v>
      </c>
      <c r="E46" s="261" t="s">
        <v>44</v>
      </c>
      <c r="F46" s="261"/>
      <c r="G46" s="261"/>
      <c r="H46" s="261"/>
      <c r="I46" s="261"/>
      <c r="J46" s="261"/>
      <c r="K46" s="272"/>
      <c r="L46" s="273"/>
      <c r="M46" s="273"/>
      <c r="N46" s="273"/>
      <c r="O46" s="273"/>
      <c r="P46" s="273"/>
      <c r="Q46" s="273"/>
      <c r="R46" s="274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2" t="str">
        <f>IFERROR(VLOOKUP(経費計算表!CX46,データシートマスタ!AR3:AS45,2,FALSE),"")</f>
        <v/>
      </c>
      <c r="AN46" s="98"/>
      <c r="AO46" s="98"/>
      <c r="AP46" s="98"/>
      <c r="AQ46" s="252"/>
      <c r="AR46" s="252"/>
      <c r="AS46" s="252"/>
      <c r="AT46" s="252"/>
      <c r="AU46" s="270">
        <f t="shared" si="50"/>
        <v>0</v>
      </c>
      <c r="AV46" s="270"/>
      <c r="AW46" s="270"/>
      <c r="AX46" s="270"/>
      <c r="AY46" s="270"/>
      <c r="AZ46" s="271"/>
      <c r="BA46" s="63"/>
      <c r="BB46" s="63"/>
      <c r="BC46" s="99">
        <v>7</v>
      </c>
      <c r="BD46" s="100"/>
      <c r="BE46" s="103" t="s">
        <v>44</v>
      </c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4"/>
      <c r="BU46" s="104"/>
      <c r="BV46" s="104"/>
      <c r="BW46" s="104"/>
      <c r="BX46" s="107" t="str">
        <f>IFERROR((VLOOKUP(BE46,データシートマスタ!$AU$3:$AV$14,2,FALSE))*BT46,"")</f>
        <v/>
      </c>
      <c r="BY46" s="108"/>
      <c r="BZ46" s="108"/>
      <c r="CA46" s="108"/>
      <c r="CB46" s="109"/>
      <c r="CC46" s="44"/>
      <c r="CD46" s="83">
        <v>7</v>
      </c>
      <c r="CE46" s="275" t="s">
        <v>44</v>
      </c>
      <c r="CF46" s="239"/>
      <c r="CG46" s="239"/>
      <c r="CH46" s="239"/>
      <c r="CI46" s="239"/>
      <c r="CJ46" s="239"/>
      <c r="CK46" s="239"/>
      <c r="CL46" s="239"/>
      <c r="CM46" s="239"/>
      <c r="CN46" s="150"/>
      <c r="CO46" s="276"/>
      <c r="CP46" s="286" t="str">
        <f>IFERROR((VLOOKUP(CE46,データシートマスタ!$AX$3:$AY$23,2,FALSE))*CN46,"")</f>
        <v/>
      </c>
      <c r="CQ46" s="287"/>
      <c r="CR46" s="288"/>
      <c r="CS46" s="68"/>
      <c r="CT46" s="68"/>
      <c r="CU46" s="68"/>
      <c r="CV46" s="68"/>
      <c r="CW46" s="68"/>
      <c r="CX46" s="324" t="str">
        <f t="shared" si="49"/>
        <v>▼選択してください</v>
      </c>
      <c r="CY46" s="324"/>
      <c r="CZ46" s="324"/>
      <c r="DA46" s="324"/>
      <c r="DB46" s="324"/>
      <c r="DC46" s="324"/>
      <c r="DD46" s="324"/>
      <c r="DE46" s="324"/>
      <c r="DF46" s="324"/>
      <c r="DG46" s="324"/>
      <c r="DH46" s="324"/>
      <c r="DI46" s="324"/>
      <c r="DJ46" s="324"/>
      <c r="DK46" s="324"/>
      <c r="DL46" s="324"/>
      <c r="DM46" s="324"/>
      <c r="DN46" s="55"/>
      <c r="DO46" s="55"/>
      <c r="DP46" s="55"/>
      <c r="DQ46" s="55"/>
      <c r="DR46" s="55"/>
      <c r="DS46" s="55"/>
      <c r="DT46" s="55"/>
      <c r="DU46" s="55"/>
    </row>
    <row r="47" spans="3:135" ht="25.5" customHeight="1" x14ac:dyDescent="0.15">
      <c r="C47" s="339"/>
      <c r="D47" s="81">
        <v>8</v>
      </c>
      <c r="E47" s="261" t="s">
        <v>44</v>
      </c>
      <c r="F47" s="261"/>
      <c r="G47" s="261"/>
      <c r="H47" s="261"/>
      <c r="I47" s="261"/>
      <c r="J47" s="261"/>
      <c r="K47" s="272"/>
      <c r="L47" s="273"/>
      <c r="M47" s="273"/>
      <c r="N47" s="273"/>
      <c r="O47" s="273"/>
      <c r="P47" s="273"/>
      <c r="Q47" s="273"/>
      <c r="R47" s="274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2" t="str">
        <f>IFERROR(VLOOKUP(経費計算表!CX47,データシートマスタ!AR3:AS45,2,FALSE),"")</f>
        <v/>
      </c>
      <c r="AN47" s="98"/>
      <c r="AO47" s="98"/>
      <c r="AP47" s="98"/>
      <c r="AQ47" s="252"/>
      <c r="AR47" s="252"/>
      <c r="AS47" s="252"/>
      <c r="AT47" s="252"/>
      <c r="AU47" s="270">
        <f t="shared" si="50"/>
        <v>0</v>
      </c>
      <c r="AV47" s="270"/>
      <c r="AW47" s="270"/>
      <c r="AX47" s="270"/>
      <c r="AY47" s="270"/>
      <c r="AZ47" s="271"/>
      <c r="BA47" s="63"/>
      <c r="BB47" s="63"/>
      <c r="BC47" s="99">
        <v>8</v>
      </c>
      <c r="BD47" s="100"/>
      <c r="BE47" s="103" t="s">
        <v>44</v>
      </c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4"/>
      <c r="BU47" s="104"/>
      <c r="BV47" s="104"/>
      <c r="BW47" s="104"/>
      <c r="BX47" s="107" t="str">
        <f>IFERROR((VLOOKUP(BE47,データシートマスタ!$AU$3:$AV$14,2,FALSE))*BT47,"")</f>
        <v/>
      </c>
      <c r="BY47" s="108"/>
      <c r="BZ47" s="108"/>
      <c r="CA47" s="108"/>
      <c r="CB47" s="109"/>
      <c r="CC47" s="44"/>
      <c r="CD47" s="83">
        <v>8</v>
      </c>
      <c r="CE47" s="275" t="s">
        <v>44</v>
      </c>
      <c r="CF47" s="239"/>
      <c r="CG47" s="239"/>
      <c r="CH47" s="239"/>
      <c r="CI47" s="239"/>
      <c r="CJ47" s="239"/>
      <c r="CK47" s="239"/>
      <c r="CL47" s="239"/>
      <c r="CM47" s="239"/>
      <c r="CN47" s="150"/>
      <c r="CO47" s="276"/>
      <c r="CP47" s="286" t="str">
        <f>IFERROR((VLOOKUP(CE47,データシートマスタ!$AX$3:$AY$23,2,FALSE))*CN47,"")</f>
        <v/>
      </c>
      <c r="CQ47" s="287"/>
      <c r="CR47" s="288"/>
      <c r="CS47" s="68"/>
      <c r="CT47" s="68"/>
      <c r="CU47" s="68"/>
      <c r="CV47" s="68"/>
      <c r="CW47" s="68"/>
      <c r="CX47" s="324" t="str">
        <f t="shared" si="49"/>
        <v>▼選択してください</v>
      </c>
      <c r="CY47" s="324"/>
      <c r="CZ47" s="324"/>
      <c r="DA47" s="324"/>
      <c r="DB47" s="324"/>
      <c r="DC47" s="324"/>
      <c r="DD47" s="324"/>
      <c r="DE47" s="324"/>
      <c r="DF47" s="324"/>
      <c r="DG47" s="324"/>
      <c r="DH47" s="324"/>
      <c r="DI47" s="324"/>
      <c r="DJ47" s="324"/>
      <c r="DK47" s="324"/>
      <c r="DL47" s="324"/>
      <c r="DM47" s="324"/>
      <c r="DN47" s="55"/>
      <c r="DO47" s="55"/>
      <c r="DP47" s="55"/>
      <c r="DQ47" s="55"/>
      <c r="DR47" s="55"/>
      <c r="DS47" s="55"/>
      <c r="DT47" s="55"/>
      <c r="DU47" s="55"/>
    </row>
    <row r="48" spans="3:135" ht="25.5" customHeight="1" x14ac:dyDescent="0.15">
      <c r="C48" s="339"/>
      <c r="D48" s="76">
        <v>9</v>
      </c>
      <c r="E48" s="261" t="s">
        <v>44</v>
      </c>
      <c r="F48" s="261"/>
      <c r="G48" s="261"/>
      <c r="H48" s="261"/>
      <c r="I48" s="261"/>
      <c r="J48" s="261"/>
      <c r="K48" s="272"/>
      <c r="L48" s="273"/>
      <c r="M48" s="273"/>
      <c r="N48" s="273"/>
      <c r="O48" s="273"/>
      <c r="P48" s="273"/>
      <c r="Q48" s="273"/>
      <c r="R48" s="274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2" t="str">
        <f>IFERROR(VLOOKUP(経費計算表!CX48,データシートマスタ!AR3:AS45,2,FALSE),"")</f>
        <v/>
      </c>
      <c r="AN48" s="98"/>
      <c r="AO48" s="98"/>
      <c r="AP48" s="98"/>
      <c r="AQ48" s="252"/>
      <c r="AR48" s="252"/>
      <c r="AS48" s="252"/>
      <c r="AT48" s="252"/>
      <c r="AU48" s="270">
        <f t="shared" si="50"/>
        <v>0</v>
      </c>
      <c r="AV48" s="270"/>
      <c r="AW48" s="270"/>
      <c r="AX48" s="270"/>
      <c r="AY48" s="270"/>
      <c r="AZ48" s="271"/>
      <c r="BA48" s="63"/>
      <c r="BB48" s="63"/>
      <c r="BC48" s="99">
        <v>9</v>
      </c>
      <c r="BD48" s="100"/>
      <c r="BE48" s="103" t="s">
        <v>44</v>
      </c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4"/>
      <c r="BU48" s="104"/>
      <c r="BV48" s="104"/>
      <c r="BW48" s="104"/>
      <c r="BX48" s="107" t="str">
        <f>IFERROR((VLOOKUP(BE48,データシートマスタ!$AU$3:$AV$14,2,FALSE))*BT48,"")</f>
        <v/>
      </c>
      <c r="BY48" s="108"/>
      <c r="BZ48" s="108"/>
      <c r="CA48" s="108"/>
      <c r="CB48" s="109"/>
      <c r="CC48" s="48"/>
      <c r="CD48" s="83">
        <v>9</v>
      </c>
      <c r="CE48" s="275" t="s">
        <v>44</v>
      </c>
      <c r="CF48" s="239"/>
      <c r="CG48" s="239"/>
      <c r="CH48" s="239"/>
      <c r="CI48" s="239"/>
      <c r="CJ48" s="239"/>
      <c r="CK48" s="239"/>
      <c r="CL48" s="239"/>
      <c r="CM48" s="239"/>
      <c r="CN48" s="150"/>
      <c r="CO48" s="276"/>
      <c r="CP48" s="286" t="str">
        <f>IFERROR((VLOOKUP(CE48,データシートマスタ!$AX$3:$AY$23,2,FALSE))*CN48,"")</f>
        <v/>
      </c>
      <c r="CQ48" s="287"/>
      <c r="CR48" s="288"/>
      <c r="CS48" s="68"/>
      <c r="CT48" s="68"/>
      <c r="CU48" s="68"/>
      <c r="CV48" s="68"/>
      <c r="CW48" s="68"/>
      <c r="CX48" s="324" t="str">
        <f t="shared" si="49"/>
        <v>▼選択してください</v>
      </c>
      <c r="CY48" s="324"/>
      <c r="CZ48" s="324"/>
      <c r="DA48" s="324"/>
      <c r="DB48" s="324"/>
      <c r="DC48" s="324"/>
      <c r="DD48" s="324"/>
      <c r="DE48" s="324"/>
      <c r="DF48" s="324"/>
      <c r="DG48" s="324"/>
      <c r="DH48" s="324"/>
      <c r="DI48" s="324"/>
      <c r="DJ48" s="324"/>
      <c r="DK48" s="324"/>
      <c r="DL48" s="324"/>
      <c r="DM48" s="324"/>
      <c r="DN48" s="55"/>
      <c r="DO48" s="55"/>
      <c r="DP48" s="55"/>
      <c r="DQ48" s="55"/>
      <c r="DR48" s="55"/>
      <c r="DS48" s="55"/>
      <c r="DT48" s="55"/>
      <c r="DU48" s="55"/>
    </row>
    <row r="49" spans="3:141" ht="25.5" customHeight="1" x14ac:dyDescent="0.15">
      <c r="C49" s="339"/>
      <c r="D49" s="76">
        <v>10</v>
      </c>
      <c r="E49" s="261" t="s">
        <v>44</v>
      </c>
      <c r="F49" s="261"/>
      <c r="G49" s="261"/>
      <c r="H49" s="261"/>
      <c r="I49" s="261"/>
      <c r="J49" s="261"/>
      <c r="K49" s="272"/>
      <c r="L49" s="273"/>
      <c r="M49" s="273"/>
      <c r="N49" s="273"/>
      <c r="O49" s="273"/>
      <c r="P49" s="273"/>
      <c r="Q49" s="273"/>
      <c r="R49" s="274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2" t="str">
        <f>IFERROR(VLOOKUP(経費計算表!CX49,データシートマスタ!AR3:AS45,2,FALSE),"")</f>
        <v/>
      </c>
      <c r="AN49" s="98"/>
      <c r="AO49" s="98"/>
      <c r="AP49" s="98"/>
      <c r="AQ49" s="252"/>
      <c r="AR49" s="252"/>
      <c r="AS49" s="252"/>
      <c r="AT49" s="252"/>
      <c r="AU49" s="270">
        <f t="shared" si="50"/>
        <v>0</v>
      </c>
      <c r="AV49" s="270"/>
      <c r="AW49" s="270"/>
      <c r="AX49" s="270"/>
      <c r="AY49" s="270"/>
      <c r="AZ49" s="271"/>
      <c r="BA49" s="63"/>
      <c r="BB49" s="63"/>
      <c r="BC49" s="99">
        <v>10</v>
      </c>
      <c r="BD49" s="100"/>
      <c r="BE49" s="103" t="s">
        <v>44</v>
      </c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4"/>
      <c r="BU49" s="104"/>
      <c r="BV49" s="104"/>
      <c r="BW49" s="104"/>
      <c r="BX49" s="107" t="str">
        <f>IFERROR((VLOOKUP(BE49,データシートマスタ!$AU$3:$AV$14,2,FALSE))*BT49,"")</f>
        <v/>
      </c>
      <c r="BY49" s="108"/>
      <c r="BZ49" s="108"/>
      <c r="CA49" s="108"/>
      <c r="CB49" s="109"/>
      <c r="CD49" s="83">
        <v>10</v>
      </c>
      <c r="CE49" s="275" t="s">
        <v>44</v>
      </c>
      <c r="CF49" s="239"/>
      <c r="CG49" s="239"/>
      <c r="CH49" s="239"/>
      <c r="CI49" s="239"/>
      <c r="CJ49" s="239"/>
      <c r="CK49" s="239"/>
      <c r="CL49" s="239"/>
      <c r="CM49" s="239"/>
      <c r="CN49" s="150"/>
      <c r="CO49" s="276"/>
      <c r="CP49" s="286" t="str">
        <f>IFERROR((VLOOKUP(CE49,データシートマスタ!$AX$3:$AY$23,2,FALSE))*CN49,"")</f>
        <v/>
      </c>
      <c r="CQ49" s="287"/>
      <c r="CR49" s="288"/>
      <c r="CX49" s="324" t="str">
        <f t="shared" si="49"/>
        <v>▼選択してください</v>
      </c>
      <c r="CY49" s="324"/>
      <c r="CZ49" s="324"/>
      <c r="DA49" s="324"/>
      <c r="DB49" s="324"/>
      <c r="DC49" s="324"/>
      <c r="DD49" s="324"/>
      <c r="DE49" s="324"/>
      <c r="DF49" s="324"/>
      <c r="DG49" s="324"/>
      <c r="DH49" s="324"/>
      <c r="DI49" s="324"/>
      <c r="DJ49" s="324"/>
      <c r="DK49" s="324"/>
      <c r="DL49" s="324"/>
      <c r="DM49" s="324"/>
      <c r="DN49" s="55"/>
      <c r="DO49" s="55"/>
      <c r="DP49" s="55"/>
      <c r="DQ49" s="55"/>
      <c r="DR49" s="55"/>
      <c r="DS49" s="55"/>
      <c r="DT49" s="55"/>
      <c r="DU49" s="55"/>
    </row>
    <row r="50" spans="3:141" ht="25.5" customHeight="1" thickBot="1" x14ac:dyDescent="0.2">
      <c r="C50" s="339"/>
      <c r="D50" s="281" t="s">
        <v>155</v>
      </c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82"/>
      <c r="AK50" s="282"/>
      <c r="AL50" s="282"/>
      <c r="AM50" s="282"/>
      <c r="AN50" s="282"/>
      <c r="AO50" s="282"/>
      <c r="AP50" s="282"/>
      <c r="AQ50" s="282"/>
      <c r="AR50" s="282"/>
      <c r="AS50" s="282"/>
      <c r="AT50" s="283"/>
      <c r="AU50" s="284">
        <f>SUM(AU40:AZ49)</f>
        <v>0</v>
      </c>
      <c r="AV50" s="284"/>
      <c r="AW50" s="284"/>
      <c r="AX50" s="284"/>
      <c r="AY50" s="284"/>
      <c r="AZ50" s="285"/>
      <c r="BA50" s="63"/>
      <c r="BB50" s="63"/>
      <c r="BC50" s="101" t="s">
        <v>45</v>
      </c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95">
        <f>SUM(BX40:CB49)</f>
        <v>0</v>
      </c>
      <c r="BY50" s="95"/>
      <c r="BZ50" s="95"/>
      <c r="CA50" s="95"/>
      <c r="CB50" s="96"/>
      <c r="CC50" s="65"/>
      <c r="CD50" s="253" t="s">
        <v>45</v>
      </c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5"/>
      <c r="CP50" s="289">
        <f>SUM(CP40:CR49)</f>
        <v>0</v>
      </c>
      <c r="CQ50" s="290"/>
      <c r="CR50" s="291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</row>
    <row r="51" spans="3:141" ht="25.5" customHeight="1" x14ac:dyDescent="0.15">
      <c r="K51" s="277" t="s">
        <v>196</v>
      </c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55"/>
      <c r="AR51" s="55"/>
      <c r="AS51" s="55"/>
      <c r="AT51" s="55"/>
      <c r="AU51" s="55"/>
      <c r="AV51" s="55"/>
      <c r="AW51" s="55"/>
      <c r="AX51" s="55"/>
      <c r="AY51" s="55"/>
      <c r="AZ51" s="94"/>
      <c r="BA51" s="63"/>
      <c r="BB51" s="63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C51" s="66"/>
      <c r="CI51" s="43"/>
      <c r="CK51" s="2" t="s">
        <v>46</v>
      </c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G51" s="55"/>
      <c r="EH51" s="55"/>
      <c r="EI51" s="55"/>
      <c r="EJ51" s="55"/>
      <c r="EK51" s="55"/>
    </row>
    <row r="52" spans="3:141" ht="25.5" customHeight="1" x14ac:dyDescent="0.15">
      <c r="C52" s="8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63"/>
      <c r="BB52" s="63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7"/>
      <c r="CD52" s="65"/>
      <c r="CE52" s="65"/>
      <c r="CF52" s="65"/>
      <c r="CG52" s="65"/>
      <c r="CH52" s="65"/>
      <c r="CI52" s="44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G52" s="55"/>
      <c r="EH52" s="55"/>
      <c r="EI52" s="55"/>
      <c r="EJ52" s="55"/>
      <c r="EK52" s="55"/>
    </row>
    <row r="53" spans="3:141" ht="25.5" customHeight="1" x14ac:dyDescent="0.15">
      <c r="C53" s="8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63"/>
      <c r="BB53" s="63"/>
      <c r="BC53" s="44"/>
      <c r="BD53" s="44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48"/>
      <c r="BU53" s="48"/>
      <c r="BV53" s="48"/>
      <c r="BW53" s="48"/>
      <c r="BX53" s="48"/>
      <c r="BY53" s="48"/>
      <c r="BZ53" s="48"/>
      <c r="CA53" s="48"/>
      <c r="CB53" s="48"/>
      <c r="CC53" s="67"/>
      <c r="CD53" s="66"/>
      <c r="CE53" s="66"/>
      <c r="CF53" s="66"/>
      <c r="CG53" s="66"/>
      <c r="CH53" s="66"/>
      <c r="CI53" s="42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</row>
    <row r="54" spans="3:141" ht="25.5" customHeight="1" x14ac:dyDescent="0.15">
      <c r="C54" s="8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63"/>
      <c r="BB54" s="63"/>
      <c r="BC54" s="44"/>
      <c r="BD54" s="44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2"/>
      <c r="BU54" s="72"/>
      <c r="BV54" s="72"/>
      <c r="BW54" s="72"/>
      <c r="BX54" s="68"/>
      <c r="BY54" s="68"/>
      <c r="BZ54" s="68"/>
      <c r="CA54" s="68"/>
      <c r="CB54" s="68"/>
      <c r="CC54" s="67"/>
      <c r="CD54" s="67"/>
      <c r="CE54" s="67"/>
      <c r="CF54" s="67"/>
      <c r="CG54" s="67"/>
      <c r="CH54" s="67"/>
      <c r="CI54" s="42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</row>
    <row r="55" spans="3:141" ht="25.5" customHeight="1" x14ac:dyDescent="0.15">
      <c r="C55" s="8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63"/>
      <c r="BB55" s="63"/>
      <c r="BC55" s="44"/>
      <c r="BD55" s="44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2"/>
      <c r="BU55" s="72"/>
      <c r="BV55" s="72"/>
      <c r="BW55" s="72"/>
      <c r="BX55" s="68"/>
      <c r="BY55" s="68"/>
      <c r="BZ55" s="68"/>
      <c r="CA55" s="68"/>
      <c r="CB55" s="68"/>
      <c r="CC55" s="67"/>
      <c r="CD55" s="67"/>
      <c r="CE55" s="67"/>
      <c r="CF55" s="67"/>
      <c r="CG55" s="67"/>
      <c r="CH55" s="67"/>
      <c r="CI55" s="42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</row>
    <row r="56" spans="3:141" ht="25.5" customHeight="1" x14ac:dyDescent="0.15">
      <c r="C56" s="8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63"/>
      <c r="BB56" s="63"/>
      <c r="BC56" s="44"/>
      <c r="BD56" s="44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2"/>
      <c r="BU56" s="72"/>
      <c r="BV56" s="72"/>
      <c r="BW56" s="72"/>
      <c r="BX56" s="68"/>
      <c r="BY56" s="68"/>
      <c r="BZ56" s="68"/>
      <c r="CA56" s="68"/>
      <c r="CB56" s="68"/>
      <c r="CC56" s="67"/>
      <c r="CD56" s="67"/>
      <c r="CE56" s="67"/>
      <c r="CF56" s="67"/>
      <c r="CG56" s="67"/>
      <c r="CH56" s="67"/>
      <c r="CI56" s="42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</row>
    <row r="57" spans="3:141" ht="25.5" customHeight="1" x14ac:dyDescent="0.15">
      <c r="C57" s="8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63"/>
      <c r="BB57" s="63"/>
      <c r="BC57" s="44"/>
      <c r="BD57" s="44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2"/>
      <c r="BU57" s="72"/>
      <c r="BV57" s="72"/>
      <c r="BW57" s="72"/>
      <c r="BX57" s="68"/>
      <c r="BY57" s="68"/>
      <c r="BZ57" s="68"/>
      <c r="CA57" s="68"/>
      <c r="CB57" s="68"/>
      <c r="CC57" s="67"/>
      <c r="CD57" s="67"/>
      <c r="CE57" s="67"/>
      <c r="CF57" s="67"/>
      <c r="CG57" s="67"/>
      <c r="CH57" s="67"/>
      <c r="CI57" s="42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</row>
    <row r="58" spans="3:141" ht="25.5" customHeight="1" x14ac:dyDescent="0.15">
      <c r="C58" s="8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63"/>
      <c r="BB58" s="63"/>
      <c r="BC58" s="44"/>
      <c r="BD58" s="44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2"/>
      <c r="BU58" s="72"/>
      <c r="BV58" s="72"/>
      <c r="BW58" s="72"/>
      <c r="BX58" s="68"/>
      <c r="BY58" s="68"/>
      <c r="BZ58" s="68"/>
      <c r="CA58" s="68"/>
      <c r="CB58" s="68"/>
      <c r="CC58" s="67"/>
      <c r="CD58" s="67"/>
      <c r="CE58" s="67"/>
      <c r="CF58" s="67"/>
      <c r="CG58" s="67"/>
      <c r="CH58" s="67"/>
      <c r="CI58" s="42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</row>
    <row r="59" spans="3:141" ht="25.5" customHeight="1" x14ac:dyDescent="0.15">
      <c r="C59" s="8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63"/>
      <c r="BB59" s="63"/>
      <c r="BC59" s="44"/>
      <c r="BD59" s="44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2"/>
      <c r="BU59" s="72"/>
      <c r="BV59" s="72"/>
      <c r="BW59" s="72"/>
      <c r="BX59" s="68"/>
      <c r="BY59" s="68"/>
      <c r="BZ59" s="68"/>
      <c r="CA59" s="68"/>
      <c r="CB59" s="68"/>
      <c r="CC59" s="67"/>
      <c r="CD59" s="67"/>
      <c r="CE59" s="67"/>
      <c r="CF59" s="67"/>
      <c r="CG59" s="67"/>
      <c r="CH59" s="67"/>
      <c r="CI59" s="42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</row>
    <row r="60" spans="3:141" ht="25.5" customHeight="1" x14ac:dyDescent="0.15">
      <c r="C60" s="8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63"/>
      <c r="BB60" s="63"/>
      <c r="BC60" s="44"/>
      <c r="BD60" s="44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2"/>
      <c r="BU60" s="72"/>
      <c r="BV60" s="72"/>
      <c r="BW60" s="72"/>
      <c r="BX60" s="68"/>
      <c r="BY60" s="68"/>
      <c r="BZ60" s="68"/>
      <c r="CA60" s="68"/>
      <c r="CB60" s="68"/>
      <c r="CC60" s="67"/>
      <c r="CD60" s="67"/>
      <c r="CE60" s="67"/>
      <c r="CF60" s="67"/>
      <c r="CG60" s="67"/>
      <c r="CH60" s="67"/>
      <c r="CI60" s="42"/>
      <c r="DW60" s="55"/>
      <c r="DX60" s="55"/>
      <c r="DY60" s="55"/>
      <c r="DZ60" s="55"/>
      <c r="EA60" s="55"/>
      <c r="EB60" s="55"/>
      <c r="EC60" s="55"/>
      <c r="ED60" s="55"/>
      <c r="EE60" s="55"/>
      <c r="EF60" s="55"/>
    </row>
    <row r="61" spans="3:141" ht="24.75" customHeight="1" x14ac:dyDescent="0.15">
      <c r="C61" s="42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44"/>
      <c r="BC61" s="44"/>
      <c r="BD61" s="44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2"/>
      <c r="BU61" s="72"/>
      <c r="BV61" s="72"/>
      <c r="BW61" s="72"/>
      <c r="BX61" s="68"/>
      <c r="BY61" s="68"/>
      <c r="BZ61" s="68"/>
      <c r="CA61" s="68"/>
      <c r="CB61" s="68"/>
      <c r="CC61" s="59"/>
      <c r="CD61" s="67"/>
      <c r="CE61" s="67"/>
      <c r="CF61" s="67"/>
      <c r="CG61" s="67"/>
      <c r="CH61" s="67"/>
      <c r="CI61" s="42"/>
      <c r="CS61" s="44"/>
      <c r="CT61" s="44"/>
      <c r="CU61" s="44"/>
      <c r="CV61" s="44"/>
      <c r="CW61" s="44"/>
    </row>
    <row r="62" spans="3:141" ht="24.75" customHeight="1" x14ac:dyDescent="0.15"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68"/>
      <c r="BY62" s="68"/>
      <c r="BZ62" s="68"/>
      <c r="CA62" s="68"/>
      <c r="CB62" s="68"/>
      <c r="CD62" s="67"/>
      <c r="CE62" s="67"/>
      <c r="CF62" s="67"/>
      <c r="CG62" s="67"/>
      <c r="CH62" s="67"/>
      <c r="CI62" s="42"/>
      <c r="CS62" s="44"/>
      <c r="CT62" s="44"/>
      <c r="CU62" s="44"/>
      <c r="CV62" s="44"/>
      <c r="CW62" s="44"/>
    </row>
    <row r="63" spans="3:141" ht="24.75" customHeight="1" x14ac:dyDescent="0.15"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D63" s="44"/>
      <c r="CE63" s="44"/>
      <c r="CF63" s="44"/>
      <c r="CG63" s="44"/>
      <c r="CH63" s="44"/>
      <c r="CL63" s="59"/>
      <c r="CM63" s="44"/>
      <c r="CN63" s="44"/>
      <c r="CO63" s="44"/>
      <c r="CP63" s="44"/>
      <c r="CQ63" s="44"/>
      <c r="CR63" s="44"/>
    </row>
    <row r="64" spans="3:141" ht="24.75" customHeight="1" x14ac:dyDescent="0.15"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CL64" s="59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</row>
    <row r="65" spans="14:104" ht="24.75" customHeight="1" x14ac:dyDescent="0.15"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CH65" s="44"/>
      <c r="CI65" s="44"/>
      <c r="CJ65" s="44"/>
      <c r="CK65" s="44"/>
      <c r="CL65" s="44"/>
      <c r="CM65" s="44"/>
      <c r="CN65" s="44"/>
      <c r="CO65" s="44"/>
      <c r="CP65" s="44"/>
      <c r="CS65" s="44"/>
      <c r="CT65" s="44"/>
      <c r="CU65" s="44"/>
      <c r="CV65" s="44"/>
      <c r="CW65" s="44"/>
      <c r="CX65" s="44"/>
      <c r="CY65" s="44"/>
      <c r="CZ65" s="44"/>
    </row>
    <row r="66" spans="14:104" ht="24.75" customHeight="1" x14ac:dyDescent="0.15"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CH66" s="59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</row>
    <row r="67" spans="14:104" ht="24.75" customHeight="1" x14ac:dyDescent="0.15"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CH67" s="59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</row>
    <row r="68" spans="14:104" ht="24.75" customHeight="1" x14ac:dyDescent="0.15"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CH68" s="59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</row>
    <row r="69" spans="14:104" ht="24.75" customHeight="1" x14ac:dyDescent="0.15"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CH69" s="59"/>
      <c r="CI69" s="44"/>
      <c r="CJ69" s="44"/>
      <c r="CK69" s="44"/>
      <c r="CL69" s="44"/>
      <c r="CM69" s="44"/>
      <c r="CN69" s="44"/>
      <c r="CO69" s="44"/>
      <c r="CP69" s="44"/>
      <c r="CQ69" s="44"/>
      <c r="CR69" s="44"/>
    </row>
    <row r="70" spans="14:104" ht="24.75" customHeight="1" x14ac:dyDescent="0.15"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</row>
    <row r="71" spans="14:104" ht="24.75" customHeight="1" x14ac:dyDescent="0.15"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</row>
    <row r="72" spans="14:104" ht="24.75" customHeight="1" x14ac:dyDescent="0.15"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</row>
    <row r="73" spans="14:104" ht="24.75" customHeight="1" x14ac:dyDescent="0.15"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</row>
    <row r="74" spans="14:104" ht="24.75" customHeight="1" x14ac:dyDescent="0.15"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</row>
    <row r="75" spans="14:104" ht="24.75" customHeight="1" x14ac:dyDescent="0.15"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</row>
    <row r="76" spans="14:104" ht="24.75" customHeight="1" x14ac:dyDescent="0.15"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</row>
    <row r="77" spans="14:104" ht="24.75" customHeight="1" x14ac:dyDescent="0.15"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</row>
    <row r="78" spans="14:104" ht="24.75" customHeight="1" x14ac:dyDescent="0.15"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</row>
    <row r="79" spans="14:104" ht="24.75" customHeight="1" x14ac:dyDescent="0.15"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</row>
    <row r="80" spans="14:104" ht="24.75" customHeight="1" x14ac:dyDescent="0.15"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</row>
    <row r="81" spans="53:66" ht="24.75" customHeight="1" x14ac:dyDescent="0.15"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</row>
    <row r="82" spans="53:66" ht="24.75" customHeight="1" x14ac:dyDescent="0.15"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</row>
    <row r="83" spans="53:66" ht="24.75" customHeight="1" x14ac:dyDescent="0.15"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</row>
  </sheetData>
  <mergeCells count="1181">
    <mergeCell ref="CD35:CG36"/>
    <mergeCell ref="W29:AZ29"/>
    <mergeCell ref="BC29:CB29"/>
    <mergeCell ref="BC30:BD30"/>
    <mergeCell ref="BC31:BD31"/>
    <mergeCell ref="Y31:AP31"/>
    <mergeCell ref="CX47:DM47"/>
    <mergeCell ref="CX43:DM43"/>
    <mergeCell ref="CE47:CM47"/>
    <mergeCell ref="CN43:CO43"/>
    <mergeCell ref="CN44:CO44"/>
    <mergeCell ref="CN45:CO45"/>
    <mergeCell ref="CN46:CO46"/>
    <mergeCell ref="CN47:CO47"/>
    <mergeCell ref="CX44:DM44"/>
    <mergeCell ref="CX45:DM45"/>
    <mergeCell ref="CX46:DM46"/>
    <mergeCell ref="CE22:CG22"/>
    <mergeCell ref="CD23:CQ23"/>
    <mergeCell ref="CE45:CM45"/>
    <mergeCell ref="CE46:CM46"/>
    <mergeCell ref="C38:C50"/>
    <mergeCell ref="CE7:CG7"/>
    <mergeCell ref="CE8:CG8"/>
    <mergeCell ref="CE9:CG9"/>
    <mergeCell ref="CE10:CG10"/>
    <mergeCell ref="CE11:CG11"/>
    <mergeCell ref="CE12:CG12"/>
    <mergeCell ref="CE13:CG13"/>
    <mergeCell ref="CE14:CG14"/>
    <mergeCell ref="CE15:CG15"/>
    <mergeCell ref="CE16:CG16"/>
    <mergeCell ref="CE17:CG17"/>
    <mergeCell ref="CE18:CG18"/>
    <mergeCell ref="CE19:CG19"/>
    <mergeCell ref="CE20:CG20"/>
    <mergeCell ref="CE21:CG21"/>
    <mergeCell ref="CD31:CG32"/>
    <mergeCell ref="CD33:CG34"/>
    <mergeCell ref="W33:X33"/>
    <mergeCell ref="W34:X34"/>
    <mergeCell ref="W35:X35"/>
    <mergeCell ref="AU32:AZ32"/>
    <mergeCell ref="AU33:AZ33"/>
    <mergeCell ref="AU34:AZ34"/>
    <mergeCell ref="AU35:AZ35"/>
    <mergeCell ref="CX48:DM48"/>
    <mergeCell ref="CX49:DM49"/>
    <mergeCell ref="CD5:CT5"/>
    <mergeCell ref="CX8:DG8"/>
    <mergeCell ref="CN7:CO7"/>
    <mergeCell ref="CN8:CO8"/>
    <mergeCell ref="CN9:CO9"/>
    <mergeCell ref="CN10:CO10"/>
    <mergeCell ref="CN11:CO11"/>
    <mergeCell ref="CN12:CO12"/>
    <mergeCell ref="CN13:CO13"/>
    <mergeCell ref="CN14:CO14"/>
    <mergeCell ref="CN15:CO15"/>
    <mergeCell ref="CN16:CO16"/>
    <mergeCell ref="CN17:CO17"/>
    <mergeCell ref="CH31:CR32"/>
    <mergeCell ref="CH33:CR34"/>
    <mergeCell ref="CH35:CR36"/>
    <mergeCell ref="CS31:CT32"/>
    <mergeCell ref="CS33:CT34"/>
    <mergeCell ref="CS35:CT36"/>
    <mergeCell ref="CX22:DG22"/>
    <mergeCell ref="CX40:DM40"/>
    <mergeCell ref="CX41:DM41"/>
    <mergeCell ref="CX42:DM42"/>
    <mergeCell ref="AQ32:AT32"/>
    <mergeCell ref="AQ33:AT33"/>
    <mergeCell ref="AQ34:AT34"/>
    <mergeCell ref="AQ35:AT35"/>
    <mergeCell ref="AU30:AZ30"/>
    <mergeCell ref="AU31:AZ31"/>
    <mergeCell ref="W30:X30"/>
    <mergeCell ref="W31:X31"/>
    <mergeCell ref="W32:X32"/>
    <mergeCell ref="BE31:BS31"/>
    <mergeCell ref="BC32:BW32"/>
    <mergeCell ref="C5:C36"/>
    <mergeCell ref="CP13:CQ13"/>
    <mergeCell ref="CR13:CT13"/>
    <mergeCell ref="CP14:CQ14"/>
    <mergeCell ref="CR14:CT14"/>
    <mergeCell ref="CP15:CQ15"/>
    <mergeCell ref="CR15:CT15"/>
    <mergeCell ref="CP21:CQ21"/>
    <mergeCell ref="CR21:CT21"/>
    <mergeCell ref="CP22:CQ22"/>
    <mergeCell ref="CR22:CT22"/>
    <mergeCell ref="CH7:CM7"/>
    <mergeCell ref="CH8:CM8"/>
    <mergeCell ref="CH9:CM9"/>
    <mergeCell ref="CH10:CM10"/>
    <mergeCell ref="CH11:CM11"/>
    <mergeCell ref="CH12:CM12"/>
    <mergeCell ref="CH13:CM13"/>
    <mergeCell ref="CH14:CM14"/>
    <mergeCell ref="CH15:CM15"/>
    <mergeCell ref="BS12:BX12"/>
    <mergeCell ref="BX32:CB32"/>
    <mergeCell ref="BT30:BW30"/>
    <mergeCell ref="BT31:BW31"/>
    <mergeCell ref="BE30:BS30"/>
    <mergeCell ref="BO12:BR12"/>
    <mergeCell ref="BO13:BR13"/>
    <mergeCell ref="BO14:BR14"/>
    <mergeCell ref="BO15:BR15"/>
    <mergeCell ref="BO16:BR16"/>
    <mergeCell ref="BO17:BR17"/>
    <mergeCell ref="BO18:BR18"/>
    <mergeCell ref="BO19:BR19"/>
    <mergeCell ref="BS21:BX27"/>
    <mergeCell ref="BO21:BR27"/>
    <mergeCell ref="BK21:BN27"/>
    <mergeCell ref="BK7:BX8"/>
    <mergeCell ref="BY7:CB9"/>
    <mergeCell ref="BY10:CB10"/>
    <mergeCell ref="BY11:CB11"/>
    <mergeCell ref="BY12:CB12"/>
    <mergeCell ref="BY13:CB13"/>
    <mergeCell ref="BY14:CB14"/>
    <mergeCell ref="BY15:CB15"/>
    <mergeCell ref="BY16:CB16"/>
    <mergeCell ref="BY17:CB17"/>
    <mergeCell ref="BY18:CB18"/>
    <mergeCell ref="BY19:CB19"/>
    <mergeCell ref="BY20:CB20"/>
    <mergeCell ref="BY21:CB27"/>
    <mergeCell ref="BK10:BN10"/>
    <mergeCell ref="BK11:BN11"/>
    <mergeCell ref="BK12:BN12"/>
    <mergeCell ref="CD50:CO50"/>
    <mergeCell ref="CD38:CR38"/>
    <mergeCell ref="BC48:BD48"/>
    <mergeCell ref="BE48:BS48"/>
    <mergeCell ref="BT48:BW48"/>
    <mergeCell ref="BX48:CB48"/>
    <mergeCell ref="BC49:BD49"/>
    <mergeCell ref="BE49:BS49"/>
    <mergeCell ref="BT49:BW49"/>
    <mergeCell ref="BX49:CB49"/>
    <mergeCell ref="CE48:CM48"/>
    <mergeCell ref="CN48:CO48"/>
    <mergeCell ref="CP48:CR48"/>
    <mergeCell ref="CE49:CM49"/>
    <mergeCell ref="CN49:CO49"/>
    <mergeCell ref="CP49:CR49"/>
    <mergeCell ref="CP39:CR39"/>
    <mergeCell ref="CP40:CR40"/>
    <mergeCell ref="CP41:CR41"/>
    <mergeCell ref="CP42:CR42"/>
    <mergeCell ref="CP43:CR43"/>
    <mergeCell ref="CP44:CR44"/>
    <mergeCell ref="CP45:CR45"/>
    <mergeCell ref="CP46:CR46"/>
    <mergeCell ref="CP47:CR47"/>
    <mergeCell ref="CP50:CR50"/>
    <mergeCell ref="CE39:CM39"/>
    <mergeCell ref="CE40:CM40"/>
    <mergeCell ref="CE41:CM41"/>
    <mergeCell ref="CE42:CM42"/>
    <mergeCell ref="CE43:CM43"/>
    <mergeCell ref="CE44:CM44"/>
    <mergeCell ref="CN39:CO39"/>
    <mergeCell ref="CN40:CO40"/>
    <mergeCell ref="CN41:CO41"/>
    <mergeCell ref="CN42:CO42"/>
    <mergeCell ref="K51:AP51"/>
    <mergeCell ref="D38:AZ38"/>
    <mergeCell ref="D50:AT50"/>
    <mergeCell ref="K39:R39"/>
    <mergeCell ref="K40:R40"/>
    <mergeCell ref="K41:R41"/>
    <mergeCell ref="K42:R42"/>
    <mergeCell ref="K43:R43"/>
    <mergeCell ref="K45:R45"/>
    <mergeCell ref="K46:R46"/>
    <mergeCell ref="K47:R47"/>
    <mergeCell ref="K48:R48"/>
    <mergeCell ref="K49:R49"/>
    <mergeCell ref="AU50:AZ50"/>
    <mergeCell ref="AU48:AZ48"/>
    <mergeCell ref="AU49:AZ49"/>
    <mergeCell ref="BE41:BS41"/>
    <mergeCell ref="AQ39:AT39"/>
    <mergeCell ref="AQ40:AT40"/>
    <mergeCell ref="AQ41:AT41"/>
    <mergeCell ref="AQ42:AT42"/>
    <mergeCell ref="AQ43:AT43"/>
    <mergeCell ref="AQ47:AT47"/>
    <mergeCell ref="AQ48:AT48"/>
    <mergeCell ref="AQ49:AT49"/>
    <mergeCell ref="AU39:AZ39"/>
    <mergeCell ref="AU40:AZ40"/>
    <mergeCell ref="AU41:AZ41"/>
    <mergeCell ref="AU42:AZ42"/>
    <mergeCell ref="AU43:AZ43"/>
    <mergeCell ref="S41:Z41"/>
    <mergeCell ref="AA41:AL41"/>
    <mergeCell ref="AM41:AP41"/>
    <mergeCell ref="E45:J45"/>
    <mergeCell ref="S45:Z45"/>
    <mergeCell ref="AA45:AL45"/>
    <mergeCell ref="AM45:AP45"/>
    <mergeCell ref="E46:J46"/>
    <mergeCell ref="S46:Z46"/>
    <mergeCell ref="AA46:AL46"/>
    <mergeCell ref="AM46:AP46"/>
    <mergeCell ref="E47:J47"/>
    <mergeCell ref="S47:Z47"/>
    <mergeCell ref="AA47:AL47"/>
    <mergeCell ref="AM47:AP47"/>
    <mergeCell ref="AU47:AZ47"/>
    <mergeCell ref="K44:R44"/>
    <mergeCell ref="E49:J49"/>
    <mergeCell ref="S49:Z49"/>
    <mergeCell ref="AA49:AL49"/>
    <mergeCell ref="AM49:AP49"/>
    <mergeCell ref="AU44:AZ44"/>
    <mergeCell ref="AU45:AZ45"/>
    <mergeCell ref="AU46:AZ46"/>
    <mergeCell ref="E48:J48"/>
    <mergeCell ref="S48:Z48"/>
    <mergeCell ref="AM26:AR26"/>
    <mergeCell ref="AS26:AX26"/>
    <mergeCell ref="AA48:AL48"/>
    <mergeCell ref="AM48:AP48"/>
    <mergeCell ref="S44:Z44"/>
    <mergeCell ref="AA44:AL44"/>
    <mergeCell ref="AM44:AP44"/>
    <mergeCell ref="E39:J39"/>
    <mergeCell ref="S39:Z39"/>
    <mergeCell ref="AA39:AL39"/>
    <mergeCell ref="AM39:AP39"/>
    <mergeCell ref="E40:J40"/>
    <mergeCell ref="S40:Z40"/>
    <mergeCell ref="AA40:AL40"/>
    <mergeCell ref="AM40:AP40"/>
    <mergeCell ref="E41:J41"/>
    <mergeCell ref="E30:O30"/>
    <mergeCell ref="E31:O31"/>
    <mergeCell ref="E32:O32"/>
    <mergeCell ref="E33:O33"/>
    <mergeCell ref="E34:O34"/>
    <mergeCell ref="E35:O35"/>
    <mergeCell ref="W36:AT36"/>
    <mergeCell ref="E42:J42"/>
    <mergeCell ref="S42:Z42"/>
    <mergeCell ref="AA42:AL42"/>
    <mergeCell ref="AM42:AP42"/>
    <mergeCell ref="E43:J43"/>
    <mergeCell ref="S43:Z43"/>
    <mergeCell ref="AA43:AL43"/>
    <mergeCell ref="AM43:AP43"/>
    <mergeCell ref="E44:J44"/>
    <mergeCell ref="AQ44:AT44"/>
    <mergeCell ref="AQ45:AT45"/>
    <mergeCell ref="AQ46:AT46"/>
    <mergeCell ref="P31:Q31"/>
    <mergeCell ref="R31:T31"/>
    <mergeCell ref="P32:Q32"/>
    <mergeCell ref="R32:T32"/>
    <mergeCell ref="P33:Q33"/>
    <mergeCell ref="R33:T33"/>
    <mergeCell ref="P34:Q34"/>
    <mergeCell ref="R34:T34"/>
    <mergeCell ref="P35:Q35"/>
    <mergeCell ref="R35:T35"/>
    <mergeCell ref="D36:Q36"/>
    <mergeCell ref="S27:T27"/>
    <mergeCell ref="U27:Z27"/>
    <mergeCell ref="AA27:AF27"/>
    <mergeCell ref="AG27:AL27"/>
    <mergeCell ref="AM27:AR27"/>
    <mergeCell ref="AS27:AX27"/>
    <mergeCell ref="D29:T29"/>
    <mergeCell ref="AU36:AZ36"/>
    <mergeCell ref="R36:T36"/>
    <mergeCell ref="P30:Q30"/>
    <mergeCell ref="R30:T30"/>
    <mergeCell ref="Y32:AP32"/>
    <mergeCell ref="Y33:AP33"/>
    <mergeCell ref="Y34:AP34"/>
    <mergeCell ref="Y35:AP35"/>
    <mergeCell ref="Y30:AP30"/>
    <mergeCell ref="AQ30:AT30"/>
    <mergeCell ref="AQ31:AT31"/>
    <mergeCell ref="AY26:BD26"/>
    <mergeCell ref="BE26:BJ26"/>
    <mergeCell ref="BB25:BD25"/>
    <mergeCell ref="BE25:BG25"/>
    <mergeCell ref="BH25:BJ25"/>
    <mergeCell ref="AS19:AU19"/>
    <mergeCell ref="AV19:AX19"/>
    <mergeCell ref="AA20:AC20"/>
    <mergeCell ref="AD20:AF20"/>
    <mergeCell ref="AG20:AI20"/>
    <mergeCell ref="AJ20:AL20"/>
    <mergeCell ref="AM20:AO20"/>
    <mergeCell ref="X25:Z25"/>
    <mergeCell ref="U24:Z24"/>
    <mergeCell ref="AS24:AX24"/>
    <mergeCell ref="AY24:BD24"/>
    <mergeCell ref="AA22:AF22"/>
    <mergeCell ref="AG22:AL22"/>
    <mergeCell ref="AM22:AR22"/>
    <mergeCell ref="AS22:AX22"/>
    <mergeCell ref="AJ25:AL25"/>
    <mergeCell ref="AJ19:AL19"/>
    <mergeCell ref="AM19:AO19"/>
    <mergeCell ref="AP19:AR19"/>
    <mergeCell ref="AV25:AX25"/>
    <mergeCell ref="X20:Z20"/>
    <mergeCell ref="X23:Z23"/>
    <mergeCell ref="AP23:AR23"/>
    <mergeCell ref="AS25:AU25"/>
    <mergeCell ref="U26:Z26"/>
    <mergeCell ref="AA26:AF26"/>
    <mergeCell ref="AG26:AL26"/>
    <mergeCell ref="AY27:BD27"/>
    <mergeCell ref="BE27:BJ27"/>
    <mergeCell ref="AA25:AC25"/>
    <mergeCell ref="AD25:AF25"/>
    <mergeCell ref="AG25:AI25"/>
    <mergeCell ref="AA24:AF24"/>
    <mergeCell ref="AG24:AL24"/>
    <mergeCell ref="AM24:AR24"/>
    <mergeCell ref="CP20:CQ20"/>
    <mergeCell ref="CR20:CT20"/>
    <mergeCell ref="CP19:CQ19"/>
    <mergeCell ref="CR19:CT19"/>
    <mergeCell ref="CH19:CM19"/>
    <mergeCell ref="CN19:CO19"/>
    <mergeCell ref="AM25:AO25"/>
    <mergeCell ref="AP25:AR25"/>
    <mergeCell ref="BS19:BX19"/>
    <mergeCell ref="BS20:BX20"/>
    <mergeCell ref="BK20:BN20"/>
    <mergeCell ref="AY21:BA21"/>
    <mergeCell ref="BB21:BD21"/>
    <mergeCell ref="BE21:BG21"/>
    <mergeCell ref="BH21:BJ21"/>
    <mergeCell ref="AA23:AC23"/>
    <mergeCell ref="AD23:AF23"/>
    <mergeCell ref="AY23:BA23"/>
    <mergeCell ref="BB23:BD23"/>
    <mergeCell ref="BE23:BG23"/>
    <mergeCell ref="BH23:BJ23"/>
    <mergeCell ref="AG23:AI23"/>
    <mergeCell ref="AJ23:AL23"/>
    <mergeCell ref="AM23:AO23"/>
    <mergeCell ref="GJ20:GK20"/>
    <mergeCell ref="U21:W21"/>
    <mergeCell ref="X21:Z21"/>
    <mergeCell ref="AA21:AC21"/>
    <mergeCell ref="AD21:AF21"/>
    <mergeCell ref="AG21:AI21"/>
    <mergeCell ref="AJ21:AL21"/>
    <mergeCell ref="AM21:AO21"/>
    <mergeCell ref="AP21:AR21"/>
    <mergeCell ref="GC20:GD20"/>
    <mergeCell ref="GE20:GF20"/>
    <mergeCell ref="GG20:GH20"/>
    <mergeCell ref="FP20:FQ20"/>
    <mergeCell ref="FS20:FT20"/>
    <mergeCell ref="FU20:FV20"/>
    <mergeCell ref="FW20:FX20"/>
    <mergeCell ref="FY20:FZ20"/>
    <mergeCell ref="GA20:GB20"/>
    <mergeCell ref="FJ20:FK20"/>
    <mergeCell ref="FL20:FM20"/>
    <mergeCell ref="FN20:FO20"/>
    <mergeCell ref="BH20:BJ20"/>
    <mergeCell ref="EY20:EZ20"/>
    <mergeCell ref="FB20:FC20"/>
    <mergeCell ref="FD20:FE20"/>
    <mergeCell ref="FH20:FI20"/>
    <mergeCell ref="EQ20:ER20"/>
    <mergeCell ref="FF20:FG20"/>
    <mergeCell ref="DX20:DY20"/>
    <mergeCell ref="DZ20:EA20"/>
    <mergeCell ref="EB20:EC20"/>
    <mergeCell ref="ED20:EE20"/>
    <mergeCell ref="U22:Z22"/>
    <mergeCell ref="U23:W23"/>
    <mergeCell ref="AP20:AR20"/>
    <mergeCell ref="AS20:AU20"/>
    <mergeCell ref="AV20:AX20"/>
    <mergeCell ref="AY20:BA20"/>
    <mergeCell ref="BB20:BD20"/>
    <mergeCell ref="BE20:BG20"/>
    <mergeCell ref="BO20:BR20"/>
    <mergeCell ref="CH20:CM20"/>
    <mergeCell ref="CN20:CO20"/>
    <mergeCell ref="CX20:DG20"/>
    <mergeCell ref="CR23:CT23"/>
    <mergeCell ref="CH21:CM21"/>
    <mergeCell ref="CH22:CM22"/>
    <mergeCell ref="CN21:CO21"/>
    <mergeCell ref="CN22:CO22"/>
    <mergeCell ref="ES20:ET20"/>
    <mergeCell ref="EU20:EV20"/>
    <mergeCell ref="EW20:EX20"/>
    <mergeCell ref="EH20:EI20"/>
    <mergeCell ref="EK20:EL20"/>
    <mergeCell ref="EM20:EN20"/>
    <mergeCell ref="EO20:EP20"/>
    <mergeCell ref="EF20:EG20"/>
    <mergeCell ref="DI20:DJ20"/>
    <mergeCell ref="DL20:DM20"/>
    <mergeCell ref="DO20:DP20"/>
    <mergeCell ref="DQ20:DR20"/>
    <mergeCell ref="DT20:DU20"/>
    <mergeCell ref="DV20:DW20"/>
    <mergeCell ref="AS23:AU23"/>
    <mergeCell ref="AV23:AX23"/>
    <mergeCell ref="AY22:BD22"/>
    <mergeCell ref="BE22:BJ22"/>
    <mergeCell ref="GG19:GH19"/>
    <mergeCell ref="DV18:DW18"/>
    <mergeCell ref="EY18:EZ18"/>
    <mergeCell ref="FB18:FC18"/>
    <mergeCell ref="FF19:FG19"/>
    <mergeCell ref="FH19:FI19"/>
    <mergeCell ref="FJ19:FK19"/>
    <mergeCell ref="FL19:FM19"/>
    <mergeCell ref="FN19:FO19"/>
    <mergeCell ref="EW19:EX19"/>
    <mergeCell ref="EY19:EZ19"/>
    <mergeCell ref="DV19:DW19"/>
    <mergeCell ref="DI19:DJ19"/>
    <mergeCell ref="DL19:DM19"/>
    <mergeCell ref="DO19:DP19"/>
    <mergeCell ref="AY19:BA19"/>
    <mergeCell ref="BB19:BD19"/>
    <mergeCell ref="BE19:BG19"/>
    <mergeCell ref="BH19:BJ19"/>
    <mergeCell ref="BK18:BN18"/>
    <mergeCell ref="BK19:BN19"/>
    <mergeCell ref="GA19:GB19"/>
    <mergeCell ref="GC19:GD19"/>
    <mergeCell ref="GE19:GF19"/>
    <mergeCell ref="FP19:FQ19"/>
    <mergeCell ref="FS19:FT19"/>
    <mergeCell ref="FU19:FV19"/>
    <mergeCell ref="FD19:FE19"/>
    <mergeCell ref="AG19:AI19"/>
    <mergeCell ref="FB19:FC19"/>
    <mergeCell ref="EK19:EL19"/>
    <mergeCell ref="EM19:EN19"/>
    <mergeCell ref="EO19:EP19"/>
    <mergeCell ref="EQ19:ER19"/>
    <mergeCell ref="ES19:ET19"/>
    <mergeCell ref="EU19:EV19"/>
    <mergeCell ref="ED19:EE19"/>
    <mergeCell ref="EF19:EG19"/>
    <mergeCell ref="EH19:EI19"/>
    <mergeCell ref="DQ19:DR19"/>
    <mergeCell ref="DT19:DU19"/>
    <mergeCell ref="DX19:DY19"/>
    <mergeCell ref="DZ19:EA19"/>
    <mergeCell ref="EB19:EC19"/>
    <mergeCell ref="CX19:DG19"/>
    <mergeCell ref="FB17:FC17"/>
    <mergeCell ref="EK17:EL17"/>
    <mergeCell ref="EK18:EL18"/>
    <mergeCell ref="EM18:EN18"/>
    <mergeCell ref="EO18:EP18"/>
    <mergeCell ref="DX18:DY18"/>
    <mergeCell ref="DZ18:EA18"/>
    <mergeCell ref="GJ18:GK18"/>
    <mergeCell ref="E19:G19"/>
    <mergeCell ref="H19:L19"/>
    <mergeCell ref="M19:O19"/>
    <mergeCell ref="P19:Q19"/>
    <mergeCell ref="S19:T19"/>
    <mergeCell ref="U19:W19"/>
    <mergeCell ref="X19:Z19"/>
    <mergeCell ref="AA19:AC19"/>
    <mergeCell ref="AD19:AF19"/>
    <mergeCell ref="GC18:GD18"/>
    <mergeCell ref="GE18:GF18"/>
    <mergeCell ref="GG18:GH18"/>
    <mergeCell ref="FP18:FQ18"/>
    <mergeCell ref="FS18:FT18"/>
    <mergeCell ref="FU18:FV18"/>
    <mergeCell ref="FW18:FX18"/>
    <mergeCell ref="FY18:FZ18"/>
    <mergeCell ref="GA18:GB18"/>
    <mergeCell ref="FJ18:FK18"/>
    <mergeCell ref="FL18:FM18"/>
    <mergeCell ref="FN18:FO18"/>
    <mergeCell ref="GJ19:GK19"/>
    <mergeCell ref="FW19:FX19"/>
    <mergeCell ref="FY19:FZ19"/>
    <mergeCell ref="DL17:DM17"/>
    <mergeCell ref="DO17:DP17"/>
    <mergeCell ref="X18:Z18"/>
    <mergeCell ref="AA18:AC18"/>
    <mergeCell ref="AD18:AF18"/>
    <mergeCell ref="AG18:AI18"/>
    <mergeCell ref="AJ18:AL18"/>
    <mergeCell ref="AM18:AO18"/>
    <mergeCell ref="FD18:FE18"/>
    <mergeCell ref="FF18:FG18"/>
    <mergeCell ref="FH18:FI18"/>
    <mergeCell ref="EQ18:ER18"/>
    <mergeCell ref="ES18:ET18"/>
    <mergeCell ref="EU18:EV18"/>
    <mergeCell ref="EW18:EX18"/>
    <mergeCell ref="EH18:EI18"/>
    <mergeCell ref="DZ17:EA17"/>
    <mergeCell ref="EB17:EC17"/>
    <mergeCell ref="DI17:DJ17"/>
    <mergeCell ref="AS18:AU18"/>
    <mergeCell ref="AV18:AX18"/>
    <mergeCell ref="AY18:BA18"/>
    <mergeCell ref="BB18:BD18"/>
    <mergeCell ref="BE18:BG18"/>
    <mergeCell ref="CP18:CQ18"/>
    <mergeCell ref="CR18:CT18"/>
    <mergeCell ref="CH18:CM18"/>
    <mergeCell ref="CN18:CO18"/>
    <mergeCell ref="CX18:DG18"/>
    <mergeCell ref="CP17:CQ17"/>
    <mergeCell ref="CR17:CT17"/>
    <mergeCell ref="BS17:BX17"/>
    <mergeCell ref="GG17:GH17"/>
    <mergeCell ref="GJ17:GK17"/>
    <mergeCell ref="E18:G18"/>
    <mergeCell ref="H18:L18"/>
    <mergeCell ref="M18:O18"/>
    <mergeCell ref="P18:Q18"/>
    <mergeCell ref="S18:T18"/>
    <mergeCell ref="U18:W18"/>
    <mergeCell ref="FW17:FX17"/>
    <mergeCell ref="FY17:FZ17"/>
    <mergeCell ref="GA17:GB17"/>
    <mergeCell ref="GC17:GD17"/>
    <mergeCell ref="GE17:GF17"/>
    <mergeCell ref="FP17:FQ17"/>
    <mergeCell ref="FS17:FT17"/>
    <mergeCell ref="FU17:FV17"/>
    <mergeCell ref="FD17:FE17"/>
    <mergeCell ref="FF17:FG17"/>
    <mergeCell ref="FH17:FI17"/>
    <mergeCell ref="FJ17:FK17"/>
    <mergeCell ref="FL17:FM17"/>
    <mergeCell ref="FN17:FO17"/>
    <mergeCell ref="EW17:EX17"/>
    <mergeCell ref="EY17:EZ17"/>
    <mergeCell ref="EB18:EC18"/>
    <mergeCell ref="ED18:EE18"/>
    <mergeCell ref="EF18:EG18"/>
    <mergeCell ref="DI18:DJ18"/>
    <mergeCell ref="DL18:DM18"/>
    <mergeCell ref="DO18:DP18"/>
    <mergeCell ref="DQ18:DR18"/>
    <mergeCell ref="DT18:DU18"/>
    <mergeCell ref="GJ16:GK16"/>
    <mergeCell ref="E17:G17"/>
    <mergeCell ref="H17:L17"/>
    <mergeCell ref="M17:O17"/>
    <mergeCell ref="P17:Q17"/>
    <mergeCell ref="S17:T17"/>
    <mergeCell ref="U17:W17"/>
    <mergeCell ref="X17:Z17"/>
    <mergeCell ref="AA17:AC17"/>
    <mergeCell ref="AD17:AF17"/>
    <mergeCell ref="GC16:GD16"/>
    <mergeCell ref="GE16:GF16"/>
    <mergeCell ref="GG16:GH16"/>
    <mergeCell ref="FP16:FQ16"/>
    <mergeCell ref="FS16:FT16"/>
    <mergeCell ref="FU16:FV16"/>
    <mergeCell ref="FW16:FX16"/>
    <mergeCell ref="FY16:FZ16"/>
    <mergeCell ref="GA16:GB16"/>
    <mergeCell ref="FJ16:FK16"/>
    <mergeCell ref="EM17:EN17"/>
    <mergeCell ref="EO17:EP17"/>
    <mergeCell ref="EQ17:ER17"/>
    <mergeCell ref="ES17:ET17"/>
    <mergeCell ref="EU17:EV17"/>
    <mergeCell ref="ED17:EE17"/>
    <mergeCell ref="EF17:EG17"/>
    <mergeCell ref="EH17:EI17"/>
    <mergeCell ref="DQ17:DR17"/>
    <mergeCell ref="DT17:DU17"/>
    <mergeCell ref="DV17:DW17"/>
    <mergeCell ref="DX17:DY17"/>
    <mergeCell ref="FL16:FM16"/>
    <mergeCell ref="FN16:FO16"/>
    <mergeCell ref="EY16:EZ16"/>
    <mergeCell ref="FB16:FC16"/>
    <mergeCell ref="FD16:FE16"/>
    <mergeCell ref="FH16:FI16"/>
    <mergeCell ref="EQ16:ER16"/>
    <mergeCell ref="ES16:ET16"/>
    <mergeCell ref="EU16:EV16"/>
    <mergeCell ref="EW16:EX16"/>
    <mergeCell ref="EH16:EI16"/>
    <mergeCell ref="EK16:EL16"/>
    <mergeCell ref="EM16:EN16"/>
    <mergeCell ref="EO16:EP16"/>
    <mergeCell ref="FF16:FG16"/>
    <mergeCell ref="DX16:DY16"/>
    <mergeCell ref="DZ16:EA16"/>
    <mergeCell ref="EB16:EC16"/>
    <mergeCell ref="ED16:EE16"/>
    <mergeCell ref="EF16:EG16"/>
    <mergeCell ref="DI16:DJ16"/>
    <mergeCell ref="DL16:DM16"/>
    <mergeCell ref="DO16:DP16"/>
    <mergeCell ref="DQ16:DR16"/>
    <mergeCell ref="DT16:DU16"/>
    <mergeCell ref="DV16:DW16"/>
    <mergeCell ref="BH16:BJ16"/>
    <mergeCell ref="CP16:CQ16"/>
    <mergeCell ref="CR16:CT16"/>
    <mergeCell ref="CX16:DG16"/>
    <mergeCell ref="AP16:AR16"/>
    <mergeCell ref="AS16:AU16"/>
    <mergeCell ref="AV16:AX16"/>
    <mergeCell ref="AY16:BA16"/>
    <mergeCell ref="BB16:BD16"/>
    <mergeCell ref="BE16:BG16"/>
    <mergeCell ref="X16:Z16"/>
    <mergeCell ref="AA16:AC16"/>
    <mergeCell ref="AD16:AF16"/>
    <mergeCell ref="AG16:AI16"/>
    <mergeCell ref="AJ16:AL16"/>
    <mergeCell ref="AM16:AO16"/>
    <mergeCell ref="BK16:BN16"/>
    <mergeCell ref="CH16:CM16"/>
    <mergeCell ref="BS16:BX16"/>
    <mergeCell ref="GG15:GH15"/>
    <mergeCell ref="GJ15:GK15"/>
    <mergeCell ref="E16:G16"/>
    <mergeCell ref="H16:L16"/>
    <mergeCell ref="M16:O16"/>
    <mergeCell ref="P16:Q16"/>
    <mergeCell ref="S16:T16"/>
    <mergeCell ref="U16:W16"/>
    <mergeCell ref="FW15:FX15"/>
    <mergeCell ref="FY15:FZ15"/>
    <mergeCell ref="GA15:GB15"/>
    <mergeCell ref="GC15:GD15"/>
    <mergeCell ref="GE15:GF15"/>
    <mergeCell ref="FP15:FQ15"/>
    <mergeCell ref="FS15:FT15"/>
    <mergeCell ref="FU15:FV15"/>
    <mergeCell ref="FD15:FE15"/>
    <mergeCell ref="FF15:FG15"/>
    <mergeCell ref="FH15:FI15"/>
    <mergeCell ref="FJ15:FK15"/>
    <mergeCell ref="FL15:FM15"/>
    <mergeCell ref="FN15:FO15"/>
    <mergeCell ref="EW15:EX15"/>
    <mergeCell ref="EY15:EZ15"/>
    <mergeCell ref="FB15:FC15"/>
    <mergeCell ref="EK15:EL15"/>
    <mergeCell ref="EM15:EN15"/>
    <mergeCell ref="EO15:EP15"/>
    <mergeCell ref="EQ15:ER15"/>
    <mergeCell ref="ES15:ET15"/>
    <mergeCell ref="EU15:EV15"/>
    <mergeCell ref="ED15:EE15"/>
    <mergeCell ref="EF15:EG15"/>
    <mergeCell ref="EH15:EI15"/>
    <mergeCell ref="DQ15:DR15"/>
    <mergeCell ref="DT15:DU15"/>
    <mergeCell ref="DV15:DW15"/>
    <mergeCell ref="DX15:DY15"/>
    <mergeCell ref="DZ15:EA15"/>
    <mergeCell ref="EB15:EC15"/>
    <mergeCell ref="DI15:DJ15"/>
    <mergeCell ref="DL15:DM15"/>
    <mergeCell ref="DO15:DP15"/>
    <mergeCell ref="AY15:BA15"/>
    <mergeCell ref="BB15:BD15"/>
    <mergeCell ref="BE15:BG15"/>
    <mergeCell ref="BH15:BJ15"/>
    <mergeCell ref="AG15:AI15"/>
    <mergeCell ref="AJ15:AL15"/>
    <mergeCell ref="AM15:AO15"/>
    <mergeCell ref="AP15:AR15"/>
    <mergeCell ref="AS15:AU15"/>
    <mergeCell ref="AV15:AX15"/>
    <mergeCell ref="BK15:BN15"/>
    <mergeCell ref="BS15:BX15"/>
    <mergeCell ref="GJ14:GK14"/>
    <mergeCell ref="E15:G15"/>
    <mergeCell ref="H15:L15"/>
    <mergeCell ref="M15:O15"/>
    <mergeCell ref="P15:Q15"/>
    <mergeCell ref="S15:T15"/>
    <mergeCell ref="U15:W15"/>
    <mergeCell ref="X15:Z15"/>
    <mergeCell ref="AA15:AC15"/>
    <mergeCell ref="AD15:AF15"/>
    <mergeCell ref="GC14:GD14"/>
    <mergeCell ref="GE14:GF14"/>
    <mergeCell ref="GG14:GH14"/>
    <mergeCell ref="FP14:FQ14"/>
    <mergeCell ref="FS14:FT14"/>
    <mergeCell ref="FU14:FV14"/>
    <mergeCell ref="FW14:FX14"/>
    <mergeCell ref="FY14:FZ14"/>
    <mergeCell ref="GA14:GB14"/>
    <mergeCell ref="FJ14:FK14"/>
    <mergeCell ref="FL14:FM14"/>
    <mergeCell ref="FN14:FO14"/>
    <mergeCell ref="EY14:EZ14"/>
    <mergeCell ref="FB14:FC14"/>
    <mergeCell ref="FD14:FE14"/>
    <mergeCell ref="FF14:FG14"/>
    <mergeCell ref="FH14:FI14"/>
    <mergeCell ref="EQ14:ER14"/>
    <mergeCell ref="ES14:ET14"/>
    <mergeCell ref="EU14:EV14"/>
    <mergeCell ref="EW14:EX14"/>
    <mergeCell ref="EH14:EI14"/>
    <mergeCell ref="EK14:EL14"/>
    <mergeCell ref="EM14:EN14"/>
    <mergeCell ref="EO14:EP14"/>
    <mergeCell ref="DX14:DY14"/>
    <mergeCell ref="DZ14:EA14"/>
    <mergeCell ref="EB14:EC14"/>
    <mergeCell ref="ED14:EE14"/>
    <mergeCell ref="EF14:EG14"/>
    <mergeCell ref="DI14:DJ14"/>
    <mergeCell ref="DL14:DM14"/>
    <mergeCell ref="DO14:DP14"/>
    <mergeCell ref="DQ14:DR14"/>
    <mergeCell ref="DT14:DU14"/>
    <mergeCell ref="DV14:DW14"/>
    <mergeCell ref="DI13:DJ13"/>
    <mergeCell ref="DL13:DM13"/>
    <mergeCell ref="DO13:DP13"/>
    <mergeCell ref="X14:Z14"/>
    <mergeCell ref="AA14:AC14"/>
    <mergeCell ref="AD14:AF14"/>
    <mergeCell ref="AG14:AI14"/>
    <mergeCell ref="AJ14:AL14"/>
    <mergeCell ref="AM14:AO14"/>
    <mergeCell ref="GG13:GH13"/>
    <mergeCell ref="GJ13:GK13"/>
    <mergeCell ref="E14:G14"/>
    <mergeCell ref="H14:L14"/>
    <mergeCell ref="M14:O14"/>
    <mergeCell ref="P14:Q14"/>
    <mergeCell ref="S14:T14"/>
    <mergeCell ref="U14:W14"/>
    <mergeCell ref="FW13:FX13"/>
    <mergeCell ref="FY13:FZ13"/>
    <mergeCell ref="GA13:GB13"/>
    <mergeCell ref="GC13:GD13"/>
    <mergeCell ref="GE13:GF13"/>
    <mergeCell ref="FP13:FQ13"/>
    <mergeCell ref="FS13:FT13"/>
    <mergeCell ref="FU13:FV13"/>
    <mergeCell ref="FD13:FE13"/>
    <mergeCell ref="FF13:FG13"/>
    <mergeCell ref="FH13:FI13"/>
    <mergeCell ref="FJ13:FK13"/>
    <mergeCell ref="FL13:FM13"/>
    <mergeCell ref="FN13:FO13"/>
    <mergeCell ref="EW13:EX13"/>
    <mergeCell ref="EY13:EZ13"/>
    <mergeCell ref="FB13:FC13"/>
    <mergeCell ref="EK13:EL13"/>
    <mergeCell ref="CX13:DG13"/>
    <mergeCell ref="CX15:DG15"/>
    <mergeCell ref="CX21:DG21"/>
    <mergeCell ref="AY17:BA17"/>
    <mergeCell ref="BB17:BD17"/>
    <mergeCell ref="BE17:BG17"/>
    <mergeCell ref="BH17:BJ17"/>
    <mergeCell ref="CH17:CM17"/>
    <mergeCell ref="CX17:DG17"/>
    <mergeCell ref="AG17:AI17"/>
    <mergeCell ref="AJ17:AL17"/>
    <mergeCell ref="AM17:AO17"/>
    <mergeCell ref="AP17:AR17"/>
    <mergeCell ref="AS17:AU17"/>
    <mergeCell ref="AV17:AX17"/>
    <mergeCell ref="BH18:BJ18"/>
    <mergeCell ref="AP18:AR18"/>
    <mergeCell ref="CX14:DG14"/>
    <mergeCell ref="BH14:BJ14"/>
    <mergeCell ref="AP14:AR14"/>
    <mergeCell ref="AS14:AU14"/>
    <mergeCell ref="AV14:AX14"/>
    <mergeCell ref="AY14:BA14"/>
    <mergeCell ref="BB14:BD14"/>
    <mergeCell ref="BE14:BG14"/>
    <mergeCell ref="BK14:BN14"/>
    <mergeCell ref="AS21:AU21"/>
    <mergeCell ref="BS18:BX18"/>
    <mergeCell ref="BK13:BN13"/>
    <mergeCell ref="BK17:BN17"/>
    <mergeCell ref="BS13:BX13"/>
    <mergeCell ref="BS14:BX14"/>
    <mergeCell ref="FD12:FE12"/>
    <mergeCell ref="FF12:FG12"/>
    <mergeCell ref="FH12:FI12"/>
    <mergeCell ref="EQ12:ER12"/>
    <mergeCell ref="ES12:ET12"/>
    <mergeCell ref="EU12:EV12"/>
    <mergeCell ref="EW12:EX12"/>
    <mergeCell ref="EH12:EI12"/>
    <mergeCell ref="AY13:BA13"/>
    <mergeCell ref="BB13:BD13"/>
    <mergeCell ref="BE13:BG13"/>
    <mergeCell ref="BH13:BJ13"/>
    <mergeCell ref="AG13:AI13"/>
    <mergeCell ref="AJ13:AL13"/>
    <mergeCell ref="AM13:AO13"/>
    <mergeCell ref="AP13:AR13"/>
    <mergeCell ref="AS13:AU13"/>
    <mergeCell ref="AV13:AX13"/>
    <mergeCell ref="EM13:EN13"/>
    <mergeCell ref="EO13:EP13"/>
    <mergeCell ref="EQ13:ER13"/>
    <mergeCell ref="ES13:ET13"/>
    <mergeCell ref="EU13:EV13"/>
    <mergeCell ref="ED13:EE13"/>
    <mergeCell ref="EF13:EG13"/>
    <mergeCell ref="EH13:EI13"/>
    <mergeCell ref="DQ13:DR13"/>
    <mergeCell ref="DT13:DU13"/>
    <mergeCell ref="DV13:DW13"/>
    <mergeCell ref="DX13:DY13"/>
    <mergeCell ref="DZ13:EA13"/>
    <mergeCell ref="EB13:EC13"/>
    <mergeCell ref="CP12:CQ12"/>
    <mergeCell ref="CR12:CT12"/>
    <mergeCell ref="CX12:DG12"/>
    <mergeCell ref="DI12:DJ12"/>
    <mergeCell ref="DL12:DM12"/>
    <mergeCell ref="DO12:DP12"/>
    <mergeCell ref="DQ12:DR12"/>
    <mergeCell ref="DT12:DU12"/>
    <mergeCell ref="GJ12:GK12"/>
    <mergeCell ref="E13:G13"/>
    <mergeCell ref="H13:L13"/>
    <mergeCell ref="M13:O13"/>
    <mergeCell ref="P13:Q13"/>
    <mergeCell ref="S13:T13"/>
    <mergeCell ref="U13:W13"/>
    <mergeCell ref="X13:Z13"/>
    <mergeCell ref="AA13:AC13"/>
    <mergeCell ref="AD13:AF13"/>
    <mergeCell ref="GC12:GD12"/>
    <mergeCell ref="GE12:GF12"/>
    <mergeCell ref="GG12:GH12"/>
    <mergeCell ref="FP12:FQ12"/>
    <mergeCell ref="FS12:FT12"/>
    <mergeCell ref="FU12:FV12"/>
    <mergeCell ref="FW12:FX12"/>
    <mergeCell ref="FY12:FZ12"/>
    <mergeCell ref="GA12:GB12"/>
    <mergeCell ref="FJ12:FK12"/>
    <mergeCell ref="FL12:FM12"/>
    <mergeCell ref="FN12:FO12"/>
    <mergeCell ref="EY12:EZ12"/>
    <mergeCell ref="FB12:FC12"/>
    <mergeCell ref="GG11:GH11"/>
    <mergeCell ref="GJ11:GK11"/>
    <mergeCell ref="E12:G12"/>
    <mergeCell ref="H12:L12"/>
    <mergeCell ref="M12:O12"/>
    <mergeCell ref="P12:Q12"/>
    <mergeCell ref="S12:T12"/>
    <mergeCell ref="U12:W12"/>
    <mergeCell ref="FW11:FX11"/>
    <mergeCell ref="FY11:FZ11"/>
    <mergeCell ref="GA11:GB11"/>
    <mergeCell ref="GC11:GD11"/>
    <mergeCell ref="GE11:GF11"/>
    <mergeCell ref="FP11:FQ11"/>
    <mergeCell ref="FS11:FT11"/>
    <mergeCell ref="FU11:FV11"/>
    <mergeCell ref="FD11:FE11"/>
    <mergeCell ref="FF11:FG11"/>
    <mergeCell ref="FH11:FI11"/>
    <mergeCell ref="FJ11:FK11"/>
    <mergeCell ref="FL11:FM11"/>
    <mergeCell ref="FN11:FO11"/>
    <mergeCell ref="EW11:EX11"/>
    <mergeCell ref="EY11:EZ11"/>
    <mergeCell ref="FB11:FC11"/>
    <mergeCell ref="EK11:EL11"/>
    <mergeCell ref="EK12:EL12"/>
    <mergeCell ref="EM12:EN12"/>
    <mergeCell ref="EO12:EP12"/>
    <mergeCell ref="DX12:DY12"/>
    <mergeCell ref="DZ12:EA12"/>
    <mergeCell ref="EB12:EC12"/>
    <mergeCell ref="EF11:EG11"/>
    <mergeCell ref="EH11:EI11"/>
    <mergeCell ref="DV11:DW11"/>
    <mergeCell ref="DX11:DY11"/>
    <mergeCell ref="DZ11:EA11"/>
    <mergeCell ref="EB11:EC11"/>
    <mergeCell ref="DI11:DJ11"/>
    <mergeCell ref="DL11:DM11"/>
    <mergeCell ref="DO11:DP11"/>
    <mergeCell ref="AY11:BA11"/>
    <mergeCell ref="BB11:BD11"/>
    <mergeCell ref="BE11:BG11"/>
    <mergeCell ref="BH11:BJ11"/>
    <mergeCell ref="CP11:CQ11"/>
    <mergeCell ref="CR11:CT11"/>
    <mergeCell ref="CX11:DG11"/>
    <mergeCell ref="X12:Z12"/>
    <mergeCell ref="AA12:AC12"/>
    <mergeCell ref="AD12:AF12"/>
    <mergeCell ref="AG12:AI12"/>
    <mergeCell ref="AJ12:AL12"/>
    <mergeCell ref="AM12:AO12"/>
    <mergeCell ref="ED12:EE12"/>
    <mergeCell ref="EF12:EG12"/>
    <mergeCell ref="DV12:DW12"/>
    <mergeCell ref="BH12:BJ12"/>
    <mergeCell ref="AP12:AR12"/>
    <mergeCell ref="AS12:AU12"/>
    <mergeCell ref="AV12:AX12"/>
    <mergeCell ref="AY12:BA12"/>
    <mergeCell ref="BB12:BD12"/>
    <mergeCell ref="BE12:BG12"/>
    <mergeCell ref="GJ10:GK10"/>
    <mergeCell ref="E11:G11"/>
    <mergeCell ref="H11:L11"/>
    <mergeCell ref="M11:O11"/>
    <mergeCell ref="P11:Q11"/>
    <mergeCell ref="S11:T11"/>
    <mergeCell ref="U11:W11"/>
    <mergeCell ref="X11:Z11"/>
    <mergeCell ref="AA11:AC11"/>
    <mergeCell ref="AD11:AF11"/>
    <mergeCell ref="GC10:GD10"/>
    <mergeCell ref="GE10:GF10"/>
    <mergeCell ref="GG10:GH10"/>
    <mergeCell ref="FP10:FQ10"/>
    <mergeCell ref="FS10:FT10"/>
    <mergeCell ref="FU10:FV10"/>
    <mergeCell ref="FW10:FX10"/>
    <mergeCell ref="FY10:FZ10"/>
    <mergeCell ref="GA10:GB10"/>
    <mergeCell ref="FJ10:FK10"/>
    <mergeCell ref="FL10:FM10"/>
    <mergeCell ref="FN10:FO10"/>
    <mergeCell ref="EY10:EZ10"/>
    <mergeCell ref="FB10:FC10"/>
    <mergeCell ref="FD10:FE10"/>
    <mergeCell ref="FF10:FG10"/>
    <mergeCell ref="EM11:EN11"/>
    <mergeCell ref="EO11:EP11"/>
    <mergeCell ref="EQ11:ER11"/>
    <mergeCell ref="ES11:ET11"/>
    <mergeCell ref="EU11:EV11"/>
    <mergeCell ref="ED11:EE11"/>
    <mergeCell ref="EB10:EC10"/>
    <mergeCell ref="ED10:EE10"/>
    <mergeCell ref="EF10:EG10"/>
    <mergeCell ref="AP10:AR10"/>
    <mergeCell ref="FH10:FI10"/>
    <mergeCell ref="EQ10:ER10"/>
    <mergeCell ref="ES10:ET10"/>
    <mergeCell ref="EU10:EV10"/>
    <mergeCell ref="EW10:EX10"/>
    <mergeCell ref="EH10:EI10"/>
    <mergeCell ref="EK10:EL10"/>
    <mergeCell ref="EM10:EN10"/>
    <mergeCell ref="EO10:EP10"/>
    <mergeCell ref="DI10:DJ10"/>
    <mergeCell ref="DL10:DM10"/>
    <mergeCell ref="DO10:DP10"/>
    <mergeCell ref="DQ10:DR10"/>
    <mergeCell ref="DT10:DU10"/>
    <mergeCell ref="DV10:DW10"/>
    <mergeCell ref="BH10:BJ10"/>
    <mergeCell ref="CP10:CQ10"/>
    <mergeCell ref="CR10:CT10"/>
    <mergeCell ref="CX10:DG10"/>
    <mergeCell ref="AS10:AU10"/>
    <mergeCell ref="AV10:AX10"/>
    <mergeCell ref="AY10:BA10"/>
    <mergeCell ref="BB10:BD10"/>
    <mergeCell ref="BO10:BR10"/>
    <mergeCell ref="BS10:BX10"/>
    <mergeCell ref="GE9:GF9"/>
    <mergeCell ref="GG9:GH9"/>
    <mergeCell ref="GJ9:GK9"/>
    <mergeCell ref="FS9:FT9"/>
    <mergeCell ref="FU9:FV9"/>
    <mergeCell ref="FW9:FX9"/>
    <mergeCell ref="FY9:FZ9"/>
    <mergeCell ref="GA9:GB9"/>
    <mergeCell ref="GC9:GD9"/>
    <mergeCell ref="FL9:FM9"/>
    <mergeCell ref="FN9:FO9"/>
    <mergeCell ref="FP9:FQ9"/>
    <mergeCell ref="CP9:CQ9"/>
    <mergeCell ref="CR9:CT9"/>
    <mergeCell ref="DZ9:EA9"/>
    <mergeCell ref="EY9:EZ9"/>
    <mergeCell ref="FB9:FC9"/>
    <mergeCell ref="FD9:FE9"/>
    <mergeCell ref="FF9:FG9"/>
    <mergeCell ref="FH9:FI9"/>
    <mergeCell ref="FJ9:FK9"/>
    <mergeCell ref="ES9:ET9"/>
    <mergeCell ref="EU9:EV9"/>
    <mergeCell ref="EW9:EX9"/>
    <mergeCell ref="EH9:EI9"/>
    <mergeCell ref="EK9:EL9"/>
    <mergeCell ref="EM9:EN9"/>
    <mergeCell ref="EO9:EP9"/>
    <mergeCell ref="EQ9:ER9"/>
    <mergeCell ref="CX9:DG9"/>
    <mergeCell ref="BT45:BW45"/>
    <mergeCell ref="BC38:CB38"/>
    <mergeCell ref="BX46:CB46"/>
    <mergeCell ref="BX47:CB47"/>
    <mergeCell ref="BX30:CB30"/>
    <mergeCell ref="BX31:CB31"/>
    <mergeCell ref="BE7:BJ7"/>
    <mergeCell ref="CR7:CT7"/>
    <mergeCell ref="CP7:CQ7"/>
    <mergeCell ref="AG7:AL7"/>
    <mergeCell ref="BE9:BG9"/>
    <mergeCell ref="BH9:BJ9"/>
    <mergeCell ref="EB9:EC9"/>
    <mergeCell ref="ED9:EE9"/>
    <mergeCell ref="EF9:EG9"/>
    <mergeCell ref="DL9:DM9"/>
    <mergeCell ref="DO9:DP9"/>
    <mergeCell ref="DQ9:DR9"/>
    <mergeCell ref="DT9:DU9"/>
    <mergeCell ref="DV9:DW9"/>
    <mergeCell ref="DX9:DY9"/>
    <mergeCell ref="DI9:DJ9"/>
    <mergeCell ref="AM9:AO9"/>
    <mergeCell ref="AP9:AR9"/>
    <mergeCell ref="AS9:AU9"/>
    <mergeCell ref="AV9:AX9"/>
    <mergeCell ref="AY9:BA9"/>
    <mergeCell ref="BB9:BD9"/>
    <mergeCell ref="AG10:AI10"/>
    <mergeCell ref="AJ10:AL10"/>
    <mergeCell ref="AM10:AO10"/>
    <mergeCell ref="DX10:DY10"/>
    <mergeCell ref="AA7:AF7"/>
    <mergeCell ref="D21:T22"/>
    <mergeCell ref="D23:T24"/>
    <mergeCell ref="D25:T26"/>
    <mergeCell ref="D27:R27"/>
    <mergeCell ref="BE42:BS42"/>
    <mergeCell ref="BE39:BS39"/>
    <mergeCell ref="X10:Z10"/>
    <mergeCell ref="AA10:AC10"/>
    <mergeCell ref="AD10:AF10"/>
    <mergeCell ref="E10:G10"/>
    <mergeCell ref="H10:L10"/>
    <mergeCell ref="M10:O10"/>
    <mergeCell ref="P10:Q10"/>
    <mergeCell ref="S10:T10"/>
    <mergeCell ref="U10:W10"/>
    <mergeCell ref="AG11:AI11"/>
    <mergeCell ref="AJ11:AL11"/>
    <mergeCell ref="AM11:AO11"/>
    <mergeCell ref="AP11:AR11"/>
    <mergeCell ref="AS11:AU11"/>
    <mergeCell ref="AV11:AX11"/>
    <mergeCell ref="E20:G20"/>
    <mergeCell ref="H20:L20"/>
    <mergeCell ref="M20:O20"/>
    <mergeCell ref="P20:Q20"/>
    <mergeCell ref="S20:T20"/>
    <mergeCell ref="U20:W20"/>
    <mergeCell ref="AY25:BA25"/>
    <mergeCell ref="BE24:BJ24"/>
    <mergeCell ref="U25:W25"/>
    <mergeCell ref="AV21:AX21"/>
    <mergeCell ref="AX1:BD3"/>
    <mergeCell ref="BM1:BN3"/>
    <mergeCell ref="CO1:CO3"/>
    <mergeCell ref="CP1:CQ3"/>
    <mergeCell ref="CR1:CR3"/>
    <mergeCell ref="BE8:BJ8"/>
    <mergeCell ref="U8:Z8"/>
    <mergeCell ref="AA8:AF8"/>
    <mergeCell ref="AG8:AL8"/>
    <mergeCell ref="AM8:AR8"/>
    <mergeCell ref="AS8:AX8"/>
    <mergeCell ref="AY8:BD8"/>
    <mergeCell ref="AM7:AR7"/>
    <mergeCell ref="AS7:AX7"/>
    <mergeCell ref="AY7:BD7"/>
    <mergeCell ref="U9:W9"/>
    <mergeCell ref="X9:Z9"/>
    <mergeCell ref="AA9:AC9"/>
    <mergeCell ref="AD9:AF9"/>
    <mergeCell ref="AG9:AI9"/>
    <mergeCell ref="AJ9:AL9"/>
    <mergeCell ref="CP8:CQ8"/>
    <mergeCell ref="CR8:CT8"/>
    <mergeCell ref="C1:AV3"/>
    <mergeCell ref="D5:CB5"/>
    <mergeCell ref="D7:D9"/>
    <mergeCell ref="E7:G9"/>
    <mergeCell ref="H7:L9"/>
    <mergeCell ref="M7:O9"/>
    <mergeCell ref="P7:R9"/>
    <mergeCell ref="S7:T9"/>
    <mergeCell ref="U7:Z7"/>
    <mergeCell ref="DT1:DW1"/>
    <mergeCell ref="DX1:EA1"/>
    <mergeCell ref="DT2:DW3"/>
    <mergeCell ref="DX2:EA3"/>
    <mergeCell ref="CE1:CE3"/>
    <mergeCell ref="CF1:CF3"/>
    <mergeCell ref="CG1:CH3"/>
    <mergeCell ref="CI1:CJ3"/>
    <mergeCell ref="CK1:CL3"/>
    <mergeCell ref="CM1:CN3"/>
    <mergeCell ref="BS1:BT3"/>
    <mergeCell ref="BY1:BZ3"/>
    <mergeCell ref="CB1:CB3"/>
    <mergeCell ref="CC1:CD3"/>
    <mergeCell ref="BE10:BG10"/>
    <mergeCell ref="DQ11:DR11"/>
    <mergeCell ref="DT11:DU11"/>
    <mergeCell ref="BE1:BL3"/>
    <mergeCell ref="BP1:BR3"/>
    <mergeCell ref="BV1:BX3"/>
    <mergeCell ref="DZ10:EA10"/>
    <mergeCell ref="BO9:BR9"/>
    <mergeCell ref="BO11:BR11"/>
    <mergeCell ref="BK9:BN9"/>
    <mergeCell ref="BS9:BX9"/>
    <mergeCell ref="BS11:BX11"/>
    <mergeCell ref="BX50:CB50"/>
    <mergeCell ref="BC39:BD39"/>
    <mergeCell ref="BC40:BD40"/>
    <mergeCell ref="BC41:BD41"/>
    <mergeCell ref="BC42:BD42"/>
    <mergeCell ref="BC43:BD43"/>
    <mergeCell ref="BC44:BD44"/>
    <mergeCell ref="BC45:BD45"/>
    <mergeCell ref="BC46:BD46"/>
    <mergeCell ref="BC47:BD47"/>
    <mergeCell ref="BC50:BW50"/>
    <mergeCell ref="BE40:BS40"/>
    <mergeCell ref="BT46:BW46"/>
    <mergeCell ref="BT47:BW47"/>
    <mergeCell ref="BX39:CB39"/>
    <mergeCell ref="BX40:CB40"/>
    <mergeCell ref="BX41:CB41"/>
    <mergeCell ref="BX42:CB42"/>
    <mergeCell ref="BX43:CB43"/>
    <mergeCell ref="BX44:CB44"/>
    <mergeCell ref="BX45:CB45"/>
    <mergeCell ref="BE43:BS43"/>
    <mergeCell ref="BE44:BS44"/>
    <mergeCell ref="BE45:BS45"/>
    <mergeCell ref="BE46:BS46"/>
    <mergeCell ref="BE47:BS47"/>
    <mergeCell ref="BT39:BW39"/>
    <mergeCell ref="BT40:BW40"/>
    <mergeCell ref="BT41:BW41"/>
    <mergeCell ref="BT42:BW42"/>
    <mergeCell ref="BT43:BW43"/>
    <mergeCell ref="BT44:BW44"/>
  </mergeCells>
  <phoneticPr fontId="2"/>
  <dataValidations count="2">
    <dataValidation type="list" allowBlank="1" showInputMessage="1" showErrorMessage="1" sqref="S40:AL49" xr:uid="{FA3949F6-734B-4897-BFBB-4C016ECF4A2A}">
      <formula1>INDIRECT(K40)</formula1>
    </dataValidation>
    <dataValidation type="list" allowBlank="1" showInputMessage="1" showErrorMessage="1" sqref="K40:K49" xr:uid="{72643B7A-F4F7-4167-8683-B7DAD81F8071}">
      <formula1>INDIRECT(E40)</formula1>
    </dataValidation>
  </dataValidations>
  <printOptions horizontalCentered="1"/>
  <pageMargins left="0.19685039370078741" right="0.19685039370078741" top="0.59055118110236227" bottom="0.39370078740157483" header="0.39370078740157483" footer="0.39370078740157483"/>
  <pageSetup paperSize="9" scale="44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FC300B5-56E6-490B-9441-358DA89A2DCA}">
          <x14:formula1>
            <xm:f>データシートマスタ!$C$3:$C$14</xm:f>
          </x14:formula1>
          <xm:sqref>H10:L20</xm:sqref>
        </x14:dataValidation>
        <x14:dataValidation type="list" allowBlank="1" showInputMessage="1" showErrorMessage="1" xr:uid="{34B6F63B-A49F-4A9E-B952-F89C3DB101D3}">
          <x14:formula1>
            <xm:f>データシートマスタ!$A$3:$A$6</xm:f>
          </x14:formula1>
          <xm:sqref>E10:G20</xm:sqref>
        </x14:dataValidation>
        <x14:dataValidation type="list" allowBlank="1" showInputMessage="1" showErrorMessage="1" xr:uid="{4E7E34B4-687B-4033-9F55-B00DC6A37145}">
          <x14:formula1>
            <xm:f>データシートマスタ!$E$3:$E$4</xm:f>
          </x14:formula1>
          <xm:sqref>M10:O20</xm:sqref>
        </x14:dataValidation>
        <x14:dataValidation type="list" allowBlank="1" showInputMessage="1" showErrorMessage="1" xr:uid="{D6B6B638-E17D-4FFC-99A3-11D66BA6BE16}">
          <x14:formula1>
            <xm:f>データシートマスタ!$X$3:$X$26</xm:f>
          </x14:formula1>
          <xm:sqref>E32:E35</xm:sqref>
        </x14:dataValidation>
        <x14:dataValidation type="list" allowBlank="1" showInputMessage="1" showErrorMessage="1" xr:uid="{C32DEA14-FBD8-4A65-B140-C71A41288B5A}">
          <x14:formula1>
            <xm:f>データシートマスタ!$X$3:$X$19</xm:f>
          </x14:formula1>
          <xm:sqref>E31</xm:sqref>
        </x14:dataValidation>
        <x14:dataValidation type="list" allowBlank="1" showInputMessage="1" showErrorMessage="1" xr:uid="{273C3E34-A666-42AC-B672-CA4F96910CC6}">
          <x14:formula1>
            <xm:f>データシートマスタ!$AU$3:$AU$14</xm:f>
          </x14:formula1>
          <xm:sqref>BE40:BE49</xm:sqref>
        </x14:dataValidation>
        <x14:dataValidation type="list" allowBlank="1" showInputMessage="1" showErrorMessage="1" xr:uid="{27E5557C-6103-44B3-8D07-4DC9E3947FBA}">
          <x14:formula1>
            <xm:f>データシートマスタ!$AX$3:$AX$23</xm:f>
          </x14:formula1>
          <xm:sqref>BE54:BS61 CE40:CE49</xm:sqref>
        </x14:dataValidation>
        <x14:dataValidation type="list" allowBlank="1" showInputMessage="1" showErrorMessage="1" xr:uid="{1454C6A7-D44B-454B-8062-FB7219A142E6}">
          <x14:formula1>
            <xm:f>データシートマスタ!$AA$3:$AA$24</xm:f>
          </x14:formula1>
          <xm:sqref>Y32:Y35</xm:sqref>
        </x14:dataValidation>
        <x14:dataValidation type="list" allowBlank="1" showInputMessage="1" showErrorMessage="1" xr:uid="{723704EC-FC07-4BDE-ADC1-E07E9025384F}">
          <x14:formula1>
            <xm:f>データシートマスタ!$AA$3:$AA$15</xm:f>
          </x14:formula1>
          <xm:sqref>Y31</xm:sqref>
        </x14:dataValidation>
        <x14:dataValidation type="list" allowBlank="1" showInputMessage="1" showErrorMessage="1" xr:uid="{6907E3B9-0559-4C44-ADFC-02B39442FDC1}">
          <x14:formula1>
            <xm:f>データシートマスタ!$AG$2:$AK$2</xm:f>
          </x14:formula1>
          <xm:sqref>E40:J49</xm:sqref>
        </x14:dataValidation>
        <x14:dataValidation type="list" allowBlank="1" showInputMessage="1" showErrorMessage="1" xr:uid="{66CFB03B-8E63-488E-912C-ECED10D14D95}">
          <x14:formula1>
            <xm:f>データシートマスタ!$AA$33:$AA$35</xm:f>
          </x14:formula1>
          <xm:sqref>CE8:CE22</xm:sqref>
        </x14:dataValidation>
        <x14:dataValidation type="list" allowBlank="1" showInputMessage="1" showErrorMessage="1" xr:uid="{61C44CB6-2380-4525-B253-FCA72689F16C}">
          <x14:formula1>
            <xm:f>データシートマスタ!$AB$33:$AB$50</xm:f>
          </x14:formula1>
          <xm:sqref>CH9:CM22</xm:sqref>
        </x14:dataValidation>
        <x14:dataValidation type="list" allowBlank="1" showInputMessage="1" showErrorMessage="1" xr:uid="{87C2F797-1A0B-48D7-B361-64B4C02B0E2D}">
          <x14:formula1>
            <xm:f>データシートマスタ!$AB$33:$AB$67</xm:f>
          </x14:formula1>
          <xm:sqref>CH8:CM8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AY196"/>
  <sheetViews>
    <sheetView workbookViewId="0">
      <selection activeCell="AH78" sqref="AH78"/>
    </sheetView>
  </sheetViews>
  <sheetFormatPr defaultRowHeight="13.5" x14ac:dyDescent="0.15"/>
  <cols>
    <col min="1" max="1" width="17.625" style="5" customWidth="1"/>
    <col min="2" max="2" width="3" style="5" customWidth="1"/>
    <col min="3" max="3" width="27.25" style="5" customWidth="1"/>
    <col min="4" max="4" width="3" style="5" customWidth="1"/>
    <col min="5" max="5" width="19.25" style="5" customWidth="1"/>
    <col min="6" max="6" width="3" style="5" customWidth="1"/>
    <col min="7" max="8" width="9" style="5"/>
    <col min="9" max="9" width="28.75" style="5" customWidth="1"/>
    <col min="10" max="10" width="29.875" style="5" bestFit="1" customWidth="1"/>
    <col min="11" max="11" width="11.75" style="5" customWidth="1"/>
    <col min="12" max="12" width="3" style="5" customWidth="1"/>
    <col min="13" max="14" width="9" style="5"/>
    <col min="15" max="15" width="28.75" style="5" customWidth="1"/>
    <col min="16" max="17" width="8.625" style="5" customWidth="1"/>
    <col min="18" max="18" width="9.625" style="5" customWidth="1"/>
    <col min="19" max="19" width="28.75" style="5" customWidth="1"/>
    <col min="20" max="20" width="29.875" style="5" bestFit="1" customWidth="1"/>
    <col min="21" max="21" width="8.125" style="18" customWidth="1"/>
    <col min="22" max="22" width="9" style="5"/>
    <col min="23" max="23" width="3" style="5" customWidth="1"/>
    <col min="24" max="24" width="49.125" style="5" bestFit="1" customWidth="1"/>
    <col min="25" max="25" width="9" style="18"/>
    <col min="26" max="26" width="9" style="5"/>
    <col min="27" max="27" width="34.5" style="5" customWidth="1"/>
    <col min="28" max="28" width="20.125" style="18" customWidth="1"/>
    <col min="29" max="29" width="9" style="5"/>
    <col min="30" max="30" width="21.75" style="5" customWidth="1"/>
    <col min="31" max="31" width="21" style="18" customWidth="1"/>
    <col min="32" max="32" width="3.375" style="5" customWidth="1"/>
    <col min="33" max="33" width="30.5" style="5" customWidth="1"/>
    <col min="34" max="39" width="17.75" style="5" customWidth="1"/>
    <col min="40" max="40" width="34.125" style="5" customWidth="1"/>
    <col min="41" max="42" width="17.75" style="5" customWidth="1"/>
    <col min="43" max="43" width="9" style="5"/>
    <col min="44" max="44" width="60.375" style="5" customWidth="1"/>
    <col min="45" max="46" width="9" style="5"/>
    <col min="47" max="47" width="36.625" style="5" customWidth="1"/>
    <col min="48" max="49" width="9" style="5"/>
    <col min="50" max="50" width="41.25" style="5" customWidth="1"/>
    <col min="51" max="16384" width="9" style="5"/>
  </cols>
  <sheetData>
    <row r="1" spans="1:51" x14ac:dyDescent="0.15">
      <c r="A1" s="4" t="s">
        <v>47</v>
      </c>
      <c r="B1" s="4"/>
      <c r="C1" s="4" t="s">
        <v>48</v>
      </c>
      <c r="D1" s="4"/>
      <c r="E1" s="4" t="s">
        <v>49</v>
      </c>
      <c r="G1" s="352" t="s">
        <v>50</v>
      </c>
      <c r="H1" s="352"/>
      <c r="I1" s="352"/>
      <c r="J1" s="352"/>
      <c r="K1" s="352"/>
      <c r="M1" s="353" t="s">
        <v>51</v>
      </c>
      <c r="N1" s="353"/>
      <c r="O1" s="353"/>
      <c r="P1" s="353"/>
      <c r="Q1" s="353"/>
      <c r="R1" s="353"/>
      <c r="S1" s="353"/>
      <c r="T1" s="353"/>
      <c r="U1" s="353"/>
      <c r="X1" s="352" t="s">
        <v>120</v>
      </c>
      <c r="Y1" s="352"/>
      <c r="AA1" s="352" t="s">
        <v>52</v>
      </c>
      <c r="AB1" s="352"/>
      <c r="AD1" s="352" t="s">
        <v>53</v>
      </c>
      <c r="AE1" s="352"/>
      <c r="AH1" s="352" t="s">
        <v>159</v>
      </c>
      <c r="AI1" s="352"/>
      <c r="AJ1" s="352"/>
      <c r="AK1" s="352"/>
      <c r="AL1" s="49"/>
      <c r="AM1" s="352" t="s">
        <v>172</v>
      </c>
      <c r="AN1" s="352"/>
      <c r="AO1" s="352"/>
      <c r="AP1" s="352"/>
      <c r="AQ1" s="352"/>
      <c r="AR1" s="352"/>
      <c r="AS1" s="352"/>
      <c r="AU1" s="352" t="s">
        <v>216</v>
      </c>
      <c r="AV1" s="352"/>
      <c r="AX1" s="352" t="s">
        <v>217</v>
      </c>
      <c r="AY1" s="352"/>
    </row>
    <row r="2" spans="1:51" x14ac:dyDescent="0.15">
      <c r="A2" s="6" t="s">
        <v>54</v>
      </c>
      <c r="B2" s="4"/>
      <c r="C2" s="7" t="s">
        <v>54</v>
      </c>
      <c r="D2" s="19"/>
      <c r="E2" s="6" t="s">
        <v>54</v>
      </c>
      <c r="G2" s="7" t="s">
        <v>7</v>
      </c>
      <c r="H2" s="7" t="s">
        <v>55</v>
      </c>
      <c r="I2" s="7" t="s">
        <v>56</v>
      </c>
      <c r="J2" s="7" t="s">
        <v>57</v>
      </c>
      <c r="K2" s="7" t="s">
        <v>58</v>
      </c>
      <c r="M2" s="7" t="s">
        <v>7</v>
      </c>
      <c r="N2" s="7" t="s">
        <v>55</v>
      </c>
      <c r="O2" s="7" t="s">
        <v>56</v>
      </c>
      <c r="P2" s="7" t="s">
        <v>30</v>
      </c>
      <c r="Q2" s="7" t="s">
        <v>25</v>
      </c>
      <c r="R2" s="7" t="s">
        <v>26</v>
      </c>
      <c r="S2" s="7" t="s">
        <v>59</v>
      </c>
      <c r="T2" s="7" t="s">
        <v>60</v>
      </c>
      <c r="U2" s="8" t="s">
        <v>43</v>
      </c>
      <c r="V2" s="7" t="s">
        <v>24</v>
      </c>
      <c r="W2" s="4"/>
      <c r="X2" s="7" t="s">
        <v>54</v>
      </c>
      <c r="Y2" s="8" t="s">
        <v>43</v>
      </c>
      <c r="AA2" s="7" t="s">
        <v>54</v>
      </c>
      <c r="AB2" s="8" t="s">
        <v>43</v>
      </c>
      <c r="AD2" s="7" t="s">
        <v>54</v>
      </c>
      <c r="AE2" s="8" t="s">
        <v>43</v>
      </c>
      <c r="AG2" s="10" t="s">
        <v>66</v>
      </c>
      <c r="AH2" s="50" t="s">
        <v>144</v>
      </c>
      <c r="AI2" s="50" t="s">
        <v>145</v>
      </c>
      <c r="AJ2" s="50" t="s">
        <v>133</v>
      </c>
      <c r="AK2" s="50" t="s">
        <v>150</v>
      </c>
      <c r="AL2" s="32"/>
      <c r="AM2" s="50"/>
      <c r="AN2" s="50"/>
      <c r="AO2" s="50"/>
      <c r="AP2" s="50"/>
      <c r="AQ2" s="50" t="s">
        <v>157</v>
      </c>
      <c r="AR2" s="50" t="s">
        <v>158</v>
      </c>
      <c r="AS2" s="50" t="s">
        <v>157</v>
      </c>
      <c r="AU2" s="7" t="s">
        <v>54</v>
      </c>
      <c r="AV2" s="8" t="s">
        <v>43</v>
      </c>
      <c r="AX2" s="7" t="s">
        <v>54</v>
      </c>
      <c r="AY2" s="8" t="s">
        <v>43</v>
      </c>
    </row>
    <row r="3" spans="1:51" x14ac:dyDescent="0.15">
      <c r="A3" s="9" t="s">
        <v>36</v>
      </c>
      <c r="B3" s="4"/>
      <c r="C3" s="10" t="s">
        <v>33</v>
      </c>
      <c r="E3" s="9"/>
      <c r="G3" s="10"/>
      <c r="H3" s="10" t="s">
        <v>98</v>
      </c>
      <c r="I3" s="17" t="s">
        <v>61</v>
      </c>
      <c r="J3" s="17" t="str">
        <f>H3&amp;I3</f>
        <v>宿泊棟未就学児（年少未満）</v>
      </c>
      <c r="K3" s="28" t="s">
        <v>62</v>
      </c>
      <c r="M3" s="10">
        <v>1</v>
      </c>
      <c r="N3" s="10" t="s">
        <v>99</v>
      </c>
      <c r="O3" s="17" t="s">
        <v>61</v>
      </c>
      <c r="P3" s="28"/>
      <c r="Q3" s="28" t="s">
        <v>63</v>
      </c>
      <c r="R3" s="28" t="s">
        <v>64</v>
      </c>
      <c r="S3" s="10" t="str">
        <f>N3&amp;O3&amp;P3&amp;Q3&amp;R3</f>
        <v>宿泊棟未就学児（年少未満）Xα</v>
      </c>
      <c r="T3" s="10" t="str">
        <f>N3&amp;O3</f>
        <v>宿泊棟未就学児（年少未満）</v>
      </c>
      <c r="U3" s="12">
        <v>0</v>
      </c>
      <c r="V3" s="13" t="s">
        <v>65</v>
      </c>
      <c r="X3" s="10" t="s">
        <v>66</v>
      </c>
      <c r="Y3" s="15" t="s">
        <v>38</v>
      </c>
      <c r="AA3" s="10" t="s">
        <v>66</v>
      </c>
      <c r="AB3" s="15" t="s">
        <v>38</v>
      </c>
      <c r="AD3" s="10" t="s">
        <v>66</v>
      </c>
      <c r="AE3" s="15" t="s">
        <v>38</v>
      </c>
      <c r="AH3" s="52" t="s">
        <v>125</v>
      </c>
      <c r="AI3" s="52" t="s">
        <v>146</v>
      </c>
      <c r="AJ3" s="10" t="s">
        <v>131</v>
      </c>
      <c r="AK3" s="52" t="s">
        <v>151</v>
      </c>
      <c r="AM3" s="51" t="s">
        <v>153</v>
      </c>
      <c r="AN3" s="51" t="s">
        <v>125</v>
      </c>
      <c r="AO3" s="51" t="s">
        <v>142</v>
      </c>
      <c r="AP3" s="51"/>
      <c r="AQ3" s="52">
        <v>620</v>
      </c>
      <c r="AR3" s="52" t="str">
        <f t="shared" ref="AR3:AR45" si="0">AM3&amp;AN3&amp;AO3&amp;AP3</f>
        <v>□レストラン□朝食□中学生以上</v>
      </c>
      <c r="AS3" s="52">
        <v>620</v>
      </c>
      <c r="AU3" s="10" t="s">
        <v>66</v>
      </c>
      <c r="AV3" s="15" t="s">
        <v>38</v>
      </c>
      <c r="AX3" s="10" t="s">
        <v>66</v>
      </c>
      <c r="AY3" s="15" t="s">
        <v>38</v>
      </c>
    </row>
    <row r="4" spans="1:51" x14ac:dyDescent="0.15">
      <c r="A4" s="9" t="s">
        <v>95</v>
      </c>
      <c r="B4" s="4"/>
      <c r="C4" s="10" t="s">
        <v>67</v>
      </c>
      <c r="E4" s="9" t="s">
        <v>30</v>
      </c>
      <c r="G4" s="10"/>
      <c r="H4" s="10" t="s">
        <v>98</v>
      </c>
      <c r="I4" s="17" t="s">
        <v>68</v>
      </c>
      <c r="J4" s="17" t="str">
        <f t="shared" ref="J4:J24" si="1">H4&amp;I4</f>
        <v>宿泊棟未就学児（年少以上）</v>
      </c>
      <c r="K4" s="28" t="s">
        <v>62</v>
      </c>
      <c r="M4" s="10">
        <v>2</v>
      </c>
      <c r="N4" s="10" t="s">
        <v>99</v>
      </c>
      <c r="O4" s="17" t="s">
        <v>68</v>
      </c>
      <c r="P4" s="28"/>
      <c r="Q4" s="28" t="s">
        <v>63</v>
      </c>
      <c r="R4" s="28" t="s">
        <v>64</v>
      </c>
      <c r="S4" s="10" t="str">
        <f t="shared" ref="S4:S24" si="2">N4&amp;O4&amp;P4&amp;Q4&amp;R4</f>
        <v>宿泊棟未就学児（年少以上）Xα</v>
      </c>
      <c r="T4" s="10" t="str">
        <f t="shared" ref="T4:T67" si="3">N4&amp;O4</f>
        <v>宿泊棟未就学児（年少以上）</v>
      </c>
      <c r="U4" s="12">
        <v>300</v>
      </c>
      <c r="V4" s="13" t="s">
        <v>69</v>
      </c>
      <c r="X4" s="10" t="s">
        <v>198</v>
      </c>
      <c r="Y4" s="12">
        <v>200</v>
      </c>
      <c r="AA4" s="10" t="s">
        <v>201</v>
      </c>
      <c r="AB4" s="12">
        <v>1500</v>
      </c>
      <c r="AD4" s="10" t="s">
        <v>116</v>
      </c>
      <c r="AE4" s="15">
        <v>810</v>
      </c>
      <c r="AH4" s="52" t="s">
        <v>126</v>
      </c>
      <c r="AI4" s="52" t="s">
        <v>147</v>
      </c>
      <c r="AJ4" s="10" t="s">
        <v>132</v>
      </c>
      <c r="AK4" s="52" t="s">
        <v>152</v>
      </c>
      <c r="AM4" s="51" t="s">
        <v>153</v>
      </c>
      <c r="AN4" s="51" t="s">
        <v>125</v>
      </c>
      <c r="AO4" s="51" t="s">
        <v>143</v>
      </c>
      <c r="AP4" s="51"/>
      <c r="AQ4" s="52">
        <v>530</v>
      </c>
      <c r="AR4" s="52" t="str">
        <f t="shared" si="0"/>
        <v>□レストラン□朝食□小学生</v>
      </c>
      <c r="AS4" s="52">
        <v>530</v>
      </c>
      <c r="AU4" s="10" t="s">
        <v>161</v>
      </c>
      <c r="AV4" s="10">
        <v>100</v>
      </c>
      <c r="AX4" s="10" t="s">
        <v>173</v>
      </c>
      <c r="AY4" s="10">
        <v>280</v>
      </c>
    </row>
    <row r="5" spans="1:51" x14ac:dyDescent="0.15">
      <c r="A5" s="9" t="s">
        <v>96</v>
      </c>
      <c r="B5" s="4"/>
      <c r="C5" s="10" t="s">
        <v>68</v>
      </c>
      <c r="E5" s="9"/>
      <c r="G5" s="10"/>
      <c r="H5" s="10" t="s">
        <v>98</v>
      </c>
      <c r="I5" s="17" t="s">
        <v>70</v>
      </c>
      <c r="J5" s="17" t="str">
        <f t="shared" si="1"/>
        <v>宿泊棟小学生</v>
      </c>
      <c r="K5" s="28" t="s">
        <v>62</v>
      </c>
      <c r="M5" s="10">
        <v>3</v>
      </c>
      <c r="N5" s="10" t="s">
        <v>99</v>
      </c>
      <c r="O5" s="17" t="s">
        <v>70</v>
      </c>
      <c r="P5" s="28"/>
      <c r="Q5" s="28" t="s">
        <v>63</v>
      </c>
      <c r="R5" s="28" t="s">
        <v>64</v>
      </c>
      <c r="S5" s="10" t="str">
        <f t="shared" si="2"/>
        <v>宿泊棟小学生Xα</v>
      </c>
      <c r="T5" s="10" t="str">
        <f t="shared" si="3"/>
        <v>宿泊棟小学生</v>
      </c>
      <c r="U5" s="12">
        <v>600</v>
      </c>
      <c r="V5" s="13" t="s">
        <v>69</v>
      </c>
      <c r="X5" s="10" t="s">
        <v>197</v>
      </c>
      <c r="Y5" s="12">
        <v>500</v>
      </c>
      <c r="AA5" s="10" t="s">
        <v>202</v>
      </c>
      <c r="AB5" s="12">
        <v>750</v>
      </c>
      <c r="AD5" s="10"/>
      <c r="AE5" s="12"/>
      <c r="AH5" s="52" t="s">
        <v>127</v>
      </c>
      <c r="AI5" s="52" t="s">
        <v>148</v>
      </c>
      <c r="AJ5" s="52"/>
      <c r="AK5" s="10"/>
      <c r="AM5" s="51" t="s">
        <v>153</v>
      </c>
      <c r="AN5" s="51" t="s">
        <v>125</v>
      </c>
      <c r="AO5" s="51" t="s">
        <v>269</v>
      </c>
      <c r="AP5" s="51"/>
      <c r="AQ5" s="52">
        <v>390</v>
      </c>
      <c r="AR5" s="52" t="str">
        <f>AM5&amp;AN5&amp;AO5&amp;AP5</f>
        <v>□レストラン□朝食□３歳から未就学児</v>
      </c>
      <c r="AS5" s="52">
        <v>390</v>
      </c>
      <c r="AU5" s="52" t="s">
        <v>162</v>
      </c>
      <c r="AV5" s="10">
        <v>130</v>
      </c>
      <c r="AX5" s="10" t="s">
        <v>174</v>
      </c>
      <c r="AY5" s="10">
        <v>290</v>
      </c>
    </row>
    <row r="6" spans="1:51" ht="13.5" customHeight="1" x14ac:dyDescent="0.15">
      <c r="A6" s="9" t="s">
        <v>97</v>
      </c>
      <c r="B6" s="4"/>
      <c r="C6" s="10" t="s">
        <v>28</v>
      </c>
      <c r="G6" s="10"/>
      <c r="H6" s="10" t="s">
        <v>98</v>
      </c>
      <c r="I6" s="17" t="s">
        <v>71</v>
      </c>
      <c r="J6" s="17" t="str">
        <f t="shared" si="1"/>
        <v>宿泊棟中学生</v>
      </c>
      <c r="K6" s="28" t="s">
        <v>62</v>
      </c>
      <c r="M6" s="10">
        <v>4</v>
      </c>
      <c r="N6" s="10" t="s">
        <v>99</v>
      </c>
      <c r="O6" s="17" t="s">
        <v>71</v>
      </c>
      <c r="P6" s="28"/>
      <c r="Q6" s="28" t="s">
        <v>63</v>
      </c>
      <c r="R6" s="28" t="s">
        <v>64</v>
      </c>
      <c r="S6" s="10" t="str">
        <f t="shared" si="2"/>
        <v>宿泊棟中学生Xα</v>
      </c>
      <c r="T6" s="10" t="str">
        <f t="shared" si="3"/>
        <v>宿泊棟中学生</v>
      </c>
      <c r="U6" s="12">
        <v>600</v>
      </c>
      <c r="V6" s="13" t="s">
        <v>69</v>
      </c>
      <c r="X6" s="10" t="s">
        <v>102</v>
      </c>
      <c r="Y6" s="12">
        <v>200</v>
      </c>
      <c r="AA6" s="10" t="s">
        <v>203</v>
      </c>
      <c r="AB6" s="12">
        <v>300</v>
      </c>
      <c r="AD6" s="10"/>
      <c r="AE6" s="12"/>
      <c r="AH6" s="10"/>
      <c r="AI6" s="52" t="s">
        <v>149</v>
      </c>
      <c r="AJ6" s="10"/>
      <c r="AK6" s="10"/>
      <c r="AM6" s="51" t="s">
        <v>153</v>
      </c>
      <c r="AN6" s="51" t="s">
        <v>126</v>
      </c>
      <c r="AO6" s="51" t="s">
        <v>142</v>
      </c>
      <c r="AP6" s="51"/>
      <c r="AQ6" s="52">
        <v>820</v>
      </c>
      <c r="AR6" s="52" t="str">
        <f t="shared" si="0"/>
        <v>□レストラン□昼食□中学生以上</v>
      </c>
      <c r="AS6" s="52">
        <v>820</v>
      </c>
      <c r="AU6" s="52" t="s">
        <v>163</v>
      </c>
      <c r="AV6" s="10">
        <v>160</v>
      </c>
      <c r="AX6" s="10" t="s">
        <v>175</v>
      </c>
      <c r="AY6" s="10">
        <v>420</v>
      </c>
    </row>
    <row r="7" spans="1:51" x14ac:dyDescent="0.15">
      <c r="B7" s="4"/>
      <c r="C7" s="10" t="s">
        <v>32</v>
      </c>
      <c r="G7" s="10"/>
      <c r="H7" s="10" t="s">
        <v>98</v>
      </c>
      <c r="I7" s="17" t="s">
        <v>72</v>
      </c>
      <c r="J7" s="17" t="str">
        <f t="shared" si="1"/>
        <v>宿泊棟高校生</v>
      </c>
      <c r="K7" s="28" t="s">
        <v>62</v>
      </c>
      <c r="M7" s="10">
        <v>5</v>
      </c>
      <c r="N7" s="10" t="s">
        <v>99</v>
      </c>
      <c r="O7" s="17" t="s">
        <v>72</v>
      </c>
      <c r="P7" s="28"/>
      <c r="Q7" s="28" t="s">
        <v>63</v>
      </c>
      <c r="R7" s="28" t="s">
        <v>64</v>
      </c>
      <c r="S7" s="10" t="str">
        <f t="shared" si="2"/>
        <v>宿泊棟高校生Xα</v>
      </c>
      <c r="T7" s="10" t="str">
        <f t="shared" si="3"/>
        <v>宿泊棟高校生</v>
      </c>
      <c r="U7" s="12">
        <v>600</v>
      </c>
      <c r="V7" s="13" t="s">
        <v>69</v>
      </c>
      <c r="X7" s="10" t="s">
        <v>103</v>
      </c>
      <c r="Y7" s="12">
        <v>170</v>
      </c>
      <c r="AA7" s="10" t="s">
        <v>204</v>
      </c>
      <c r="AB7" s="12">
        <v>600</v>
      </c>
      <c r="AD7" s="10"/>
      <c r="AE7" s="12"/>
      <c r="AH7" s="10"/>
      <c r="AI7" s="10"/>
      <c r="AJ7" s="10"/>
      <c r="AK7" s="10"/>
      <c r="AM7" s="51" t="s">
        <v>153</v>
      </c>
      <c r="AN7" s="51" t="s">
        <v>126</v>
      </c>
      <c r="AO7" s="51" t="s">
        <v>143</v>
      </c>
      <c r="AP7" s="51"/>
      <c r="AQ7" s="52">
        <v>720</v>
      </c>
      <c r="AR7" s="52" t="str">
        <f t="shared" si="0"/>
        <v>□レストラン□昼食□小学生</v>
      </c>
      <c r="AS7" s="52">
        <v>720</v>
      </c>
      <c r="AU7" s="52" t="s">
        <v>164</v>
      </c>
      <c r="AV7" s="52">
        <v>500</v>
      </c>
      <c r="AX7" s="10" t="s">
        <v>176</v>
      </c>
      <c r="AY7" s="52">
        <v>300</v>
      </c>
    </row>
    <row r="8" spans="1:51" ht="13.5" customHeight="1" x14ac:dyDescent="0.15">
      <c r="B8" s="4"/>
      <c r="C8" s="10" t="s">
        <v>73</v>
      </c>
      <c r="G8" s="10"/>
      <c r="H8" s="10" t="s">
        <v>98</v>
      </c>
      <c r="I8" s="17" t="s">
        <v>74</v>
      </c>
      <c r="J8" s="17" t="str">
        <f t="shared" si="1"/>
        <v>宿泊棟中等教育学校生</v>
      </c>
      <c r="K8" s="28" t="s">
        <v>62</v>
      </c>
      <c r="M8" s="10">
        <v>6</v>
      </c>
      <c r="N8" s="10" t="s">
        <v>99</v>
      </c>
      <c r="O8" s="17" t="s">
        <v>74</v>
      </c>
      <c r="P8" s="28"/>
      <c r="Q8" s="28" t="s">
        <v>63</v>
      </c>
      <c r="R8" s="28" t="s">
        <v>64</v>
      </c>
      <c r="S8" s="10" t="str">
        <f t="shared" si="2"/>
        <v>宿泊棟中等教育学校生Xα</v>
      </c>
      <c r="T8" s="10" t="str">
        <f t="shared" si="3"/>
        <v>宿泊棟中等教育学校生</v>
      </c>
      <c r="U8" s="12">
        <v>600</v>
      </c>
      <c r="V8" s="13" t="s">
        <v>69</v>
      </c>
      <c r="X8" s="10" t="s">
        <v>104</v>
      </c>
      <c r="Y8" s="12">
        <v>1030</v>
      </c>
      <c r="AA8" s="10" t="s">
        <v>205</v>
      </c>
      <c r="AB8" s="12">
        <v>900</v>
      </c>
      <c r="AD8" s="10"/>
      <c r="AE8" s="12"/>
      <c r="AH8" s="10"/>
      <c r="AI8" s="10"/>
      <c r="AJ8" s="10"/>
      <c r="AK8" s="10"/>
      <c r="AM8" s="51" t="s">
        <v>153</v>
      </c>
      <c r="AN8" s="51" t="s">
        <v>126</v>
      </c>
      <c r="AO8" s="51" t="s">
        <v>270</v>
      </c>
      <c r="AP8" s="51"/>
      <c r="AQ8" s="52">
        <v>460</v>
      </c>
      <c r="AR8" s="52" t="str">
        <f t="shared" si="0"/>
        <v>□レストラン□昼食□３歳未就学児</v>
      </c>
      <c r="AS8" s="52">
        <v>460</v>
      </c>
      <c r="AU8" s="52" t="s">
        <v>165</v>
      </c>
      <c r="AV8" s="52">
        <v>130</v>
      </c>
      <c r="AX8" s="52" t="s">
        <v>199</v>
      </c>
      <c r="AY8" s="52">
        <v>15</v>
      </c>
    </row>
    <row r="9" spans="1:51" x14ac:dyDescent="0.15">
      <c r="C9" s="10" t="s">
        <v>75</v>
      </c>
      <c r="G9" s="10"/>
      <c r="H9" s="10" t="s">
        <v>98</v>
      </c>
      <c r="I9" s="17" t="s">
        <v>76</v>
      </c>
      <c r="J9" s="17" t="str">
        <f t="shared" si="1"/>
        <v>宿泊棟専修学校生、各種学校生</v>
      </c>
      <c r="K9" s="28" t="s">
        <v>62</v>
      </c>
      <c r="M9" s="10">
        <v>7</v>
      </c>
      <c r="N9" s="10" t="s">
        <v>99</v>
      </c>
      <c r="O9" s="17" t="s">
        <v>76</v>
      </c>
      <c r="P9" s="28"/>
      <c r="Q9" s="28" t="s">
        <v>63</v>
      </c>
      <c r="R9" s="28" t="s">
        <v>64</v>
      </c>
      <c r="S9" s="10" t="str">
        <f t="shared" si="2"/>
        <v>宿泊棟専修学校生、各種学校生Xα</v>
      </c>
      <c r="T9" s="10" t="str">
        <f t="shared" si="3"/>
        <v>宿泊棟専修学校生、各種学校生</v>
      </c>
      <c r="U9" s="12">
        <v>600</v>
      </c>
      <c r="V9" s="13" t="s">
        <v>69</v>
      </c>
      <c r="X9" s="10" t="s">
        <v>105</v>
      </c>
      <c r="Y9" s="12">
        <v>2500</v>
      </c>
      <c r="AA9" s="10" t="s">
        <v>206</v>
      </c>
      <c r="AB9" s="15">
        <v>1200</v>
      </c>
      <c r="AD9" s="10"/>
      <c r="AE9" s="12"/>
      <c r="AH9" s="10" t="s">
        <v>123</v>
      </c>
      <c r="AI9" s="10"/>
      <c r="AJ9" s="52"/>
      <c r="AK9" s="52"/>
      <c r="AM9" s="51" t="s">
        <v>153</v>
      </c>
      <c r="AN9" s="51" t="s">
        <v>127</v>
      </c>
      <c r="AO9" s="51" t="s">
        <v>142</v>
      </c>
      <c r="AP9" s="51"/>
      <c r="AQ9" s="52">
        <v>930</v>
      </c>
      <c r="AR9" s="52" t="str">
        <f t="shared" si="0"/>
        <v>□レストラン□夕食□中学生以上</v>
      </c>
      <c r="AS9" s="52">
        <v>930</v>
      </c>
      <c r="AU9" s="52" t="s">
        <v>166</v>
      </c>
      <c r="AV9" s="52">
        <v>140</v>
      </c>
      <c r="AX9" s="52" t="s">
        <v>200</v>
      </c>
      <c r="AY9" s="52">
        <v>30</v>
      </c>
    </row>
    <row r="10" spans="1:51" ht="13.5" customHeight="1" x14ac:dyDescent="0.15">
      <c r="C10" s="10" t="s">
        <v>77</v>
      </c>
      <c r="G10" s="10"/>
      <c r="H10" s="10" t="s">
        <v>98</v>
      </c>
      <c r="I10" s="17" t="s">
        <v>78</v>
      </c>
      <c r="J10" s="17" t="str">
        <f t="shared" si="1"/>
        <v>宿泊棟大学生（短大、高専）</v>
      </c>
      <c r="K10" s="28" t="s">
        <v>79</v>
      </c>
      <c r="M10" s="10">
        <v>8</v>
      </c>
      <c r="N10" s="10" t="s">
        <v>99</v>
      </c>
      <c r="O10" s="17" t="s">
        <v>78</v>
      </c>
      <c r="P10" s="28"/>
      <c r="Q10" s="28" t="s">
        <v>63</v>
      </c>
      <c r="R10" s="28" t="s">
        <v>64</v>
      </c>
      <c r="S10" s="10" t="str">
        <f t="shared" si="2"/>
        <v>宿泊棟大学生（短大、高専）Xα</v>
      </c>
      <c r="T10" s="10" t="str">
        <f t="shared" si="3"/>
        <v>宿泊棟大学生（短大、高専）</v>
      </c>
      <c r="U10" s="12">
        <v>1200</v>
      </c>
      <c r="V10" s="13" t="s">
        <v>80</v>
      </c>
      <c r="X10" s="10" t="s">
        <v>106</v>
      </c>
      <c r="Y10" s="15">
        <v>80</v>
      </c>
      <c r="AA10" s="10" t="s">
        <v>207</v>
      </c>
      <c r="AB10" s="12">
        <v>6000</v>
      </c>
      <c r="AD10" s="10"/>
      <c r="AE10" s="15"/>
      <c r="AG10" s="10" t="s">
        <v>66</v>
      </c>
      <c r="AH10" s="50" t="s">
        <v>125</v>
      </c>
      <c r="AI10" s="50" t="s">
        <v>126</v>
      </c>
      <c r="AJ10" s="50" t="s">
        <v>127</v>
      </c>
      <c r="AK10" s="52"/>
      <c r="AM10" s="51" t="s">
        <v>153</v>
      </c>
      <c r="AN10" s="51" t="s">
        <v>127</v>
      </c>
      <c r="AO10" s="51" t="s">
        <v>143</v>
      </c>
      <c r="AP10" s="51"/>
      <c r="AQ10" s="52">
        <v>810</v>
      </c>
      <c r="AR10" s="52" t="str">
        <f t="shared" si="0"/>
        <v>□レストラン□夕食□小学生</v>
      </c>
      <c r="AS10" s="52">
        <v>810</v>
      </c>
      <c r="AU10" s="52" t="s">
        <v>167</v>
      </c>
      <c r="AV10" s="58">
        <v>2500</v>
      </c>
      <c r="AX10" s="52" t="s">
        <v>177</v>
      </c>
      <c r="AY10" s="58">
        <v>30</v>
      </c>
    </row>
    <row r="11" spans="1:51" x14ac:dyDescent="0.15">
      <c r="C11" s="10" t="s">
        <v>78</v>
      </c>
      <c r="G11" s="10"/>
      <c r="H11" s="10" t="s">
        <v>98</v>
      </c>
      <c r="I11" s="17" t="s">
        <v>35</v>
      </c>
      <c r="J11" s="17" t="str">
        <f t="shared" si="1"/>
        <v>宿泊棟29歳以下</v>
      </c>
      <c r="K11" s="28" t="s">
        <v>79</v>
      </c>
      <c r="M11" s="10">
        <v>9</v>
      </c>
      <c r="N11" s="10" t="s">
        <v>99</v>
      </c>
      <c r="O11" s="17" t="s">
        <v>35</v>
      </c>
      <c r="P11" s="28"/>
      <c r="Q11" s="28" t="s">
        <v>63</v>
      </c>
      <c r="R11" s="28" t="s">
        <v>64</v>
      </c>
      <c r="S11" s="10" t="str">
        <f t="shared" si="2"/>
        <v>宿泊棟29歳以下Xα</v>
      </c>
      <c r="T11" s="10" t="str">
        <f t="shared" si="3"/>
        <v>宿泊棟29歳以下</v>
      </c>
      <c r="U11" s="12">
        <v>1200</v>
      </c>
      <c r="V11" s="13" t="s">
        <v>65</v>
      </c>
      <c r="X11" s="10" t="s">
        <v>107</v>
      </c>
      <c r="Y11" s="12">
        <v>80</v>
      </c>
      <c r="AA11" s="10" t="s">
        <v>208</v>
      </c>
      <c r="AB11" s="12">
        <v>3000</v>
      </c>
      <c r="AD11" s="10"/>
      <c r="AE11" s="12"/>
      <c r="AH11" s="10" t="s">
        <v>142</v>
      </c>
      <c r="AI11" s="10" t="s">
        <v>142</v>
      </c>
      <c r="AJ11" s="52" t="s">
        <v>142</v>
      </c>
      <c r="AK11" s="52"/>
      <c r="AM11" s="51" t="s">
        <v>153</v>
      </c>
      <c r="AN11" s="51" t="s">
        <v>127</v>
      </c>
      <c r="AO11" s="51" t="s">
        <v>270</v>
      </c>
      <c r="AP11" s="51"/>
      <c r="AQ11" s="52">
        <v>580</v>
      </c>
      <c r="AR11" s="52" t="str">
        <f t="shared" si="0"/>
        <v>□レストラン□夕食□３歳未就学児</v>
      </c>
      <c r="AS11" s="52">
        <v>580</v>
      </c>
      <c r="AU11" s="52" t="s">
        <v>168</v>
      </c>
      <c r="AV11" s="52">
        <v>350</v>
      </c>
      <c r="AX11" s="52" t="s">
        <v>178</v>
      </c>
      <c r="AY11" s="52">
        <v>180</v>
      </c>
    </row>
    <row r="12" spans="1:51" ht="13.5" customHeight="1" x14ac:dyDescent="0.15">
      <c r="C12" s="10" t="s">
        <v>81</v>
      </c>
      <c r="G12" s="10"/>
      <c r="H12" s="10" t="s">
        <v>98</v>
      </c>
      <c r="I12" s="17" t="s">
        <v>34</v>
      </c>
      <c r="J12" s="17" t="str">
        <f t="shared" si="1"/>
        <v>宿泊棟30歳以上</v>
      </c>
      <c r="K12" s="28" t="s">
        <v>79</v>
      </c>
      <c r="M12" s="10">
        <v>10</v>
      </c>
      <c r="N12" s="10" t="s">
        <v>99</v>
      </c>
      <c r="O12" s="17" t="s">
        <v>34</v>
      </c>
      <c r="P12" s="28"/>
      <c r="Q12" s="28" t="s">
        <v>63</v>
      </c>
      <c r="R12" s="28" t="s">
        <v>64</v>
      </c>
      <c r="S12" s="10" t="str">
        <f t="shared" si="2"/>
        <v>宿泊棟30歳以上Xα</v>
      </c>
      <c r="T12" s="10" t="str">
        <f t="shared" si="3"/>
        <v>宿泊棟30歳以上</v>
      </c>
      <c r="U12" s="12">
        <v>1200</v>
      </c>
      <c r="V12" s="13" t="s">
        <v>65</v>
      </c>
      <c r="X12" s="10" t="s">
        <v>108</v>
      </c>
      <c r="Y12" s="12">
        <v>130</v>
      </c>
      <c r="AA12" s="10" t="s">
        <v>209</v>
      </c>
      <c r="AB12" s="15">
        <v>1200</v>
      </c>
      <c r="AD12" s="10"/>
      <c r="AE12" s="12"/>
      <c r="AH12" s="10" t="s">
        <v>143</v>
      </c>
      <c r="AI12" s="10" t="s">
        <v>143</v>
      </c>
      <c r="AJ12" s="52" t="s">
        <v>143</v>
      </c>
      <c r="AK12" s="52"/>
      <c r="AL12" s="49"/>
      <c r="AM12" s="53" t="s">
        <v>156</v>
      </c>
      <c r="AN12" s="53" t="s">
        <v>146</v>
      </c>
      <c r="AO12" s="53"/>
      <c r="AP12" s="53"/>
      <c r="AQ12" s="52">
        <v>570</v>
      </c>
      <c r="AR12" s="52" t="str">
        <f t="shared" si="0"/>
        <v>△お弁当△幕の内弁当【A】</v>
      </c>
      <c r="AS12" s="52">
        <v>570</v>
      </c>
      <c r="AU12" s="52" t="s">
        <v>169</v>
      </c>
      <c r="AV12" s="52">
        <v>340</v>
      </c>
      <c r="AW12" s="56"/>
      <c r="AX12" s="52" t="s">
        <v>179</v>
      </c>
      <c r="AY12" s="52">
        <v>250</v>
      </c>
    </row>
    <row r="13" spans="1:51" x14ac:dyDescent="0.15">
      <c r="C13" s="10" t="s">
        <v>82</v>
      </c>
      <c r="G13" s="10"/>
      <c r="H13" s="10" t="s">
        <v>98</v>
      </c>
      <c r="I13" s="17" t="s">
        <v>31</v>
      </c>
      <c r="J13" s="17" t="str">
        <f t="shared" si="1"/>
        <v>宿泊棟指導者・関係者</v>
      </c>
      <c r="K13" s="28" t="s">
        <v>79</v>
      </c>
      <c r="M13" s="10">
        <v>11</v>
      </c>
      <c r="N13" s="10" t="s">
        <v>99</v>
      </c>
      <c r="O13" s="17" t="s">
        <v>31</v>
      </c>
      <c r="P13" s="28"/>
      <c r="Q13" s="28" t="s">
        <v>63</v>
      </c>
      <c r="R13" s="28" t="s">
        <v>64</v>
      </c>
      <c r="S13" s="10" t="str">
        <f t="shared" si="2"/>
        <v>宿泊棟指導者・関係者Xα</v>
      </c>
      <c r="T13" s="10" t="str">
        <f t="shared" si="3"/>
        <v>宿泊棟指導者・関係者</v>
      </c>
      <c r="U13" s="12">
        <v>1200</v>
      </c>
      <c r="V13" s="13" t="s">
        <v>65</v>
      </c>
      <c r="X13" s="10" t="s">
        <v>109</v>
      </c>
      <c r="Y13" s="12">
        <v>170</v>
      </c>
      <c r="AA13" s="10" t="s">
        <v>210</v>
      </c>
      <c r="AB13" s="12">
        <v>2400</v>
      </c>
      <c r="AD13" s="10"/>
      <c r="AE13" s="12"/>
      <c r="AH13" s="10" t="s">
        <v>270</v>
      </c>
      <c r="AI13" s="10" t="s">
        <v>270</v>
      </c>
      <c r="AJ13" s="10" t="s">
        <v>270</v>
      </c>
      <c r="AK13" s="52"/>
      <c r="AL13" s="46"/>
      <c r="AM13" s="53" t="s">
        <v>156</v>
      </c>
      <c r="AN13" s="53" t="s">
        <v>147</v>
      </c>
      <c r="AO13" s="53"/>
      <c r="AP13" s="53"/>
      <c r="AQ13" s="52">
        <v>570</v>
      </c>
      <c r="AR13" s="52" t="str">
        <f t="shared" si="0"/>
        <v>△お弁当△幕の内弁当【B】</v>
      </c>
      <c r="AS13" s="52">
        <v>570</v>
      </c>
      <c r="AU13" s="52" t="s">
        <v>170</v>
      </c>
      <c r="AV13" s="52">
        <v>100</v>
      </c>
      <c r="AW13" s="56"/>
      <c r="AX13" s="52" t="s">
        <v>180</v>
      </c>
      <c r="AY13" s="52">
        <v>110</v>
      </c>
    </row>
    <row r="14" spans="1:51" x14ac:dyDescent="0.15">
      <c r="C14" s="10" t="s">
        <v>31</v>
      </c>
      <c r="G14" s="10"/>
      <c r="H14" s="10" t="s">
        <v>96</v>
      </c>
      <c r="I14" s="17" t="s">
        <v>61</v>
      </c>
      <c r="J14" s="17" t="str">
        <f t="shared" si="1"/>
        <v>キャンプセンター未就学児（年少未満）</v>
      </c>
      <c r="K14" s="28" t="s">
        <v>62</v>
      </c>
      <c r="M14" s="10">
        <v>12</v>
      </c>
      <c r="N14" s="10" t="s">
        <v>99</v>
      </c>
      <c r="O14" s="11" t="s">
        <v>61</v>
      </c>
      <c r="P14" s="25"/>
      <c r="Q14" s="25" t="s">
        <v>83</v>
      </c>
      <c r="R14" s="25" t="s">
        <v>64</v>
      </c>
      <c r="S14" s="10" t="str">
        <f t="shared" si="2"/>
        <v>宿泊棟未就学児（年少未満）Yα</v>
      </c>
      <c r="T14" s="10" t="str">
        <f t="shared" si="3"/>
        <v>宿泊棟未就学児（年少未満）</v>
      </c>
      <c r="U14" s="12">
        <v>0</v>
      </c>
      <c r="V14" s="13" t="s">
        <v>65</v>
      </c>
      <c r="X14" s="10" t="s">
        <v>110</v>
      </c>
      <c r="Y14" s="15">
        <v>50</v>
      </c>
      <c r="AA14" s="10" t="s">
        <v>211</v>
      </c>
      <c r="AB14" s="12">
        <v>3600</v>
      </c>
      <c r="AD14" s="10"/>
      <c r="AE14" s="15"/>
      <c r="AH14" s="10"/>
      <c r="AI14" s="10"/>
      <c r="AJ14" s="52"/>
      <c r="AK14" s="52"/>
      <c r="AL14" s="49"/>
      <c r="AM14" s="53" t="s">
        <v>156</v>
      </c>
      <c r="AN14" s="53" t="s">
        <v>148</v>
      </c>
      <c r="AO14" s="53"/>
      <c r="AP14" s="53"/>
      <c r="AQ14" s="52">
        <v>470</v>
      </c>
      <c r="AR14" s="52" t="str">
        <f t="shared" si="0"/>
        <v>△お弁当△おかずおむすびセット</v>
      </c>
      <c r="AS14" s="52">
        <v>470</v>
      </c>
      <c r="AU14" s="52" t="s">
        <v>171</v>
      </c>
      <c r="AV14" s="52">
        <v>160</v>
      </c>
      <c r="AW14" s="56"/>
      <c r="AX14" s="52" t="s">
        <v>181</v>
      </c>
      <c r="AY14" s="52">
        <v>20</v>
      </c>
    </row>
    <row r="15" spans="1:51" x14ac:dyDescent="0.15">
      <c r="G15" s="10"/>
      <c r="H15" s="10" t="s">
        <v>96</v>
      </c>
      <c r="I15" s="17" t="s">
        <v>68</v>
      </c>
      <c r="J15" s="17" t="str">
        <f t="shared" si="1"/>
        <v>キャンプセンター未就学児（年少以上）</v>
      </c>
      <c r="K15" s="28" t="s">
        <v>62</v>
      </c>
      <c r="M15" s="10">
        <v>13</v>
      </c>
      <c r="N15" s="10" t="s">
        <v>99</v>
      </c>
      <c r="O15" s="11" t="s">
        <v>68</v>
      </c>
      <c r="P15" s="25"/>
      <c r="Q15" s="25" t="s">
        <v>83</v>
      </c>
      <c r="R15" s="25" t="s">
        <v>64</v>
      </c>
      <c r="S15" s="10" t="str">
        <f t="shared" si="2"/>
        <v>宿泊棟未就学児（年少以上）Yα</v>
      </c>
      <c r="T15" s="10" t="str">
        <f t="shared" si="3"/>
        <v>宿泊棟未就学児（年少以上）</v>
      </c>
      <c r="U15" s="12">
        <v>300</v>
      </c>
      <c r="V15" s="13" t="s">
        <v>69</v>
      </c>
      <c r="X15" s="10" t="s">
        <v>111</v>
      </c>
      <c r="Y15" s="12">
        <v>50</v>
      </c>
      <c r="AA15" s="10" t="s">
        <v>212</v>
      </c>
      <c r="AB15" s="12">
        <v>4800</v>
      </c>
      <c r="AD15" s="10"/>
      <c r="AE15" s="12"/>
      <c r="AH15" s="10"/>
      <c r="AI15" s="10"/>
      <c r="AJ15" s="52"/>
      <c r="AK15" s="52"/>
      <c r="AL15" s="49"/>
      <c r="AM15" s="53" t="s">
        <v>156</v>
      </c>
      <c r="AN15" s="53" t="s">
        <v>149</v>
      </c>
      <c r="AO15" s="53"/>
      <c r="AP15" s="53"/>
      <c r="AQ15" s="52">
        <v>410</v>
      </c>
      <c r="AR15" s="52" t="str">
        <f t="shared" si="0"/>
        <v>△お弁当△パンセット</v>
      </c>
      <c r="AS15" s="52">
        <v>410</v>
      </c>
      <c r="AW15" s="56"/>
      <c r="AX15" s="57" t="s">
        <v>182</v>
      </c>
      <c r="AY15" s="52">
        <v>20</v>
      </c>
    </row>
    <row r="16" spans="1:51" x14ac:dyDescent="0.15">
      <c r="G16" s="10"/>
      <c r="H16" s="10" t="s">
        <v>96</v>
      </c>
      <c r="I16" s="17" t="s">
        <v>70</v>
      </c>
      <c r="J16" s="17" t="str">
        <f t="shared" si="1"/>
        <v>キャンプセンター小学生</v>
      </c>
      <c r="K16" s="28" t="s">
        <v>62</v>
      </c>
      <c r="M16" s="10">
        <v>14</v>
      </c>
      <c r="N16" s="10" t="s">
        <v>99</v>
      </c>
      <c r="O16" s="11" t="s">
        <v>70</v>
      </c>
      <c r="P16" s="25"/>
      <c r="Q16" s="25" t="s">
        <v>83</v>
      </c>
      <c r="R16" s="25" t="s">
        <v>64</v>
      </c>
      <c r="S16" s="10" t="str">
        <f t="shared" si="2"/>
        <v>宿泊棟小学生Yα</v>
      </c>
      <c r="T16" s="10" t="str">
        <f t="shared" si="3"/>
        <v>宿泊棟小学生</v>
      </c>
      <c r="U16" s="12">
        <v>600</v>
      </c>
      <c r="V16" s="13" t="s">
        <v>69</v>
      </c>
      <c r="X16" s="10" t="s">
        <v>112</v>
      </c>
      <c r="Y16" s="12">
        <v>50</v>
      </c>
      <c r="AA16" s="10"/>
      <c r="AB16" s="12"/>
      <c r="AD16" s="10"/>
      <c r="AE16" s="12"/>
      <c r="AH16" s="10"/>
      <c r="AI16" s="10"/>
      <c r="AJ16" s="52"/>
      <c r="AK16" s="52"/>
      <c r="AL16" s="49"/>
      <c r="AM16" s="14" t="s">
        <v>133</v>
      </c>
      <c r="AN16" s="14" t="s">
        <v>131</v>
      </c>
      <c r="AO16" s="14" t="s">
        <v>128</v>
      </c>
      <c r="AP16" s="14" t="s">
        <v>139</v>
      </c>
      <c r="AQ16" s="52">
        <v>510</v>
      </c>
      <c r="AR16" s="52" t="str">
        <f t="shared" si="0"/>
        <v>〇野外炊飯〇集団宿泊【小学校】での利用〇朝食〇焼き魚</v>
      </c>
      <c r="AS16" s="52">
        <v>510</v>
      </c>
      <c r="AW16" s="56"/>
      <c r="AX16" s="57" t="s">
        <v>183</v>
      </c>
      <c r="AY16" s="52">
        <v>300</v>
      </c>
    </row>
    <row r="17" spans="1:51" x14ac:dyDescent="0.15">
      <c r="G17" s="10"/>
      <c r="H17" s="10" t="s">
        <v>96</v>
      </c>
      <c r="I17" s="17" t="s">
        <v>71</v>
      </c>
      <c r="J17" s="17" t="str">
        <f t="shared" si="1"/>
        <v>キャンプセンター中学生</v>
      </c>
      <c r="K17" s="28" t="s">
        <v>62</v>
      </c>
      <c r="M17" s="10">
        <v>15</v>
      </c>
      <c r="N17" s="10" t="s">
        <v>99</v>
      </c>
      <c r="O17" s="11" t="s">
        <v>71</v>
      </c>
      <c r="P17" s="25"/>
      <c r="Q17" s="25" t="s">
        <v>83</v>
      </c>
      <c r="R17" s="25" t="s">
        <v>64</v>
      </c>
      <c r="S17" s="10" t="str">
        <f t="shared" si="2"/>
        <v>宿泊棟中学生Yα</v>
      </c>
      <c r="T17" s="10" t="str">
        <f t="shared" si="3"/>
        <v>宿泊棟中学生</v>
      </c>
      <c r="U17" s="12">
        <v>600</v>
      </c>
      <c r="V17" s="13" t="s">
        <v>69</v>
      </c>
      <c r="X17" s="10" t="s">
        <v>113</v>
      </c>
      <c r="Y17" s="12">
        <v>50</v>
      </c>
      <c r="AA17" s="10"/>
      <c r="AB17" s="12"/>
      <c r="AD17" s="10"/>
      <c r="AE17" s="12"/>
      <c r="AH17" s="52" t="s">
        <v>124</v>
      </c>
      <c r="AI17" s="52"/>
      <c r="AJ17" s="52"/>
      <c r="AK17" s="52"/>
      <c r="AL17" s="49"/>
      <c r="AM17" s="14" t="s">
        <v>133</v>
      </c>
      <c r="AN17" s="14" t="s">
        <v>131</v>
      </c>
      <c r="AO17" s="14" t="s">
        <v>128</v>
      </c>
      <c r="AP17" s="14" t="s">
        <v>140</v>
      </c>
      <c r="AQ17" s="52">
        <v>510</v>
      </c>
      <c r="AR17" s="52" t="str">
        <f t="shared" si="0"/>
        <v>〇野外炊飯〇集団宿泊【小学校】での利用〇朝食〇目玉焼き</v>
      </c>
      <c r="AS17" s="52">
        <v>510</v>
      </c>
      <c r="AW17" s="56"/>
      <c r="AX17" s="57" t="s">
        <v>184</v>
      </c>
      <c r="AY17" s="52">
        <v>60</v>
      </c>
    </row>
    <row r="18" spans="1:51" x14ac:dyDescent="0.15">
      <c r="G18" s="10"/>
      <c r="H18" s="10" t="s">
        <v>96</v>
      </c>
      <c r="I18" s="17" t="s">
        <v>72</v>
      </c>
      <c r="J18" s="17" t="str">
        <f t="shared" si="1"/>
        <v>キャンプセンター高校生</v>
      </c>
      <c r="K18" s="28" t="s">
        <v>62</v>
      </c>
      <c r="M18" s="10">
        <v>16</v>
      </c>
      <c r="N18" s="10" t="s">
        <v>99</v>
      </c>
      <c r="O18" s="11" t="s">
        <v>72</v>
      </c>
      <c r="P18" s="25"/>
      <c r="Q18" s="25" t="s">
        <v>83</v>
      </c>
      <c r="R18" s="25" t="s">
        <v>64</v>
      </c>
      <c r="S18" s="10" t="str">
        <f t="shared" si="2"/>
        <v>宿泊棟高校生Yα</v>
      </c>
      <c r="T18" s="10" t="str">
        <f t="shared" si="3"/>
        <v>宿泊棟高校生</v>
      </c>
      <c r="U18" s="12">
        <v>600</v>
      </c>
      <c r="V18" s="13" t="s">
        <v>69</v>
      </c>
      <c r="X18" s="10" t="s">
        <v>114</v>
      </c>
      <c r="Y18" s="12">
        <v>6300</v>
      </c>
      <c r="AA18" s="10"/>
      <c r="AB18" s="12"/>
      <c r="AD18" s="10"/>
      <c r="AE18" s="12"/>
      <c r="AG18" s="10" t="s">
        <v>66</v>
      </c>
      <c r="AH18" s="50" t="s">
        <v>131</v>
      </c>
      <c r="AI18" s="50" t="s">
        <v>132</v>
      </c>
      <c r="AJ18" s="50"/>
      <c r="AK18" s="52"/>
      <c r="AL18" s="49"/>
      <c r="AM18" s="14" t="s">
        <v>133</v>
      </c>
      <c r="AN18" s="14" t="s">
        <v>131</v>
      </c>
      <c r="AO18" s="14" t="s">
        <v>128</v>
      </c>
      <c r="AP18" s="14" t="s">
        <v>141</v>
      </c>
      <c r="AQ18" s="52">
        <v>510</v>
      </c>
      <c r="AR18" s="52" t="str">
        <f t="shared" si="0"/>
        <v>〇野外炊飯〇集団宿泊【小学校】での利用〇朝食〇野菜炒め</v>
      </c>
      <c r="AS18" s="52">
        <v>510</v>
      </c>
      <c r="AW18" s="56"/>
      <c r="AX18" s="57" t="s">
        <v>185</v>
      </c>
      <c r="AY18" s="52">
        <v>420</v>
      </c>
    </row>
    <row r="19" spans="1:51" x14ac:dyDescent="0.15">
      <c r="G19" s="10"/>
      <c r="H19" s="10" t="s">
        <v>96</v>
      </c>
      <c r="I19" s="17" t="s">
        <v>74</v>
      </c>
      <c r="J19" s="17" t="str">
        <f t="shared" si="1"/>
        <v>キャンプセンター中等教育学校生</v>
      </c>
      <c r="K19" s="28" t="s">
        <v>62</v>
      </c>
      <c r="M19" s="10">
        <v>17</v>
      </c>
      <c r="N19" s="10" t="s">
        <v>99</v>
      </c>
      <c r="O19" s="11" t="s">
        <v>74</v>
      </c>
      <c r="P19" s="25"/>
      <c r="Q19" s="25" t="s">
        <v>83</v>
      </c>
      <c r="R19" s="25" t="s">
        <v>64</v>
      </c>
      <c r="S19" s="10" t="str">
        <f t="shared" si="2"/>
        <v>宿泊棟中等教育学校生Yα</v>
      </c>
      <c r="T19" s="10" t="str">
        <f t="shared" si="3"/>
        <v>宿泊棟中等教育学校生</v>
      </c>
      <c r="U19" s="12">
        <v>600</v>
      </c>
      <c r="V19" s="13" t="s">
        <v>69</v>
      </c>
      <c r="X19" s="10" t="s">
        <v>115</v>
      </c>
      <c r="Y19" s="12">
        <v>6700</v>
      </c>
      <c r="AA19" s="10"/>
      <c r="AB19" s="15"/>
      <c r="AD19" s="10"/>
      <c r="AE19" s="12"/>
      <c r="AH19" s="10" t="s">
        <v>128</v>
      </c>
      <c r="AI19" s="10" t="s">
        <v>128</v>
      </c>
      <c r="AJ19" s="52"/>
      <c r="AK19" s="52"/>
      <c r="AL19" s="49"/>
      <c r="AM19" s="14" t="s">
        <v>133</v>
      </c>
      <c r="AN19" s="14" t="s">
        <v>131</v>
      </c>
      <c r="AO19" s="14" t="s">
        <v>128</v>
      </c>
      <c r="AP19" s="14" t="s">
        <v>136</v>
      </c>
      <c r="AQ19" s="52">
        <v>510</v>
      </c>
      <c r="AR19" s="52" t="str">
        <f t="shared" si="0"/>
        <v>〇野外炊飯〇集団宿泊【小学校】での利用〇朝食〇ポトフ＆パン</v>
      </c>
      <c r="AS19" s="52">
        <v>510</v>
      </c>
      <c r="AW19" s="56"/>
      <c r="AX19" s="57" t="s">
        <v>186</v>
      </c>
      <c r="AY19" s="52">
        <v>100</v>
      </c>
    </row>
    <row r="20" spans="1:51" x14ac:dyDescent="0.15">
      <c r="G20" s="10"/>
      <c r="H20" s="10" t="s">
        <v>96</v>
      </c>
      <c r="I20" s="17" t="s">
        <v>76</v>
      </c>
      <c r="J20" s="17" t="str">
        <f t="shared" si="1"/>
        <v>キャンプセンター専修学校生、各種学校生</v>
      </c>
      <c r="K20" s="28" t="s">
        <v>62</v>
      </c>
      <c r="M20" s="10">
        <v>18</v>
      </c>
      <c r="N20" s="10" t="s">
        <v>99</v>
      </c>
      <c r="O20" s="11" t="s">
        <v>76</v>
      </c>
      <c r="P20" s="25"/>
      <c r="Q20" s="25" t="s">
        <v>83</v>
      </c>
      <c r="R20" s="25" t="s">
        <v>64</v>
      </c>
      <c r="S20" s="10" t="str">
        <f t="shared" si="2"/>
        <v>宿泊棟専修学校生、各種学校生Yα</v>
      </c>
      <c r="T20" s="10" t="str">
        <f t="shared" si="3"/>
        <v>宿泊棟専修学校生、各種学校生</v>
      </c>
      <c r="U20" s="12">
        <v>600</v>
      </c>
      <c r="V20" s="13" t="s">
        <v>69</v>
      </c>
      <c r="X20" s="32"/>
      <c r="Y20" s="33"/>
      <c r="AA20" s="10"/>
      <c r="AB20" s="12"/>
      <c r="AD20" s="10"/>
      <c r="AE20" s="12"/>
      <c r="AH20" s="10" t="s">
        <v>129</v>
      </c>
      <c r="AI20" s="10" t="s">
        <v>129</v>
      </c>
      <c r="AJ20" s="52"/>
      <c r="AK20" s="52"/>
      <c r="AL20" s="49"/>
      <c r="AM20" s="14" t="s">
        <v>133</v>
      </c>
      <c r="AN20" s="14" t="s">
        <v>131</v>
      </c>
      <c r="AO20" s="14" t="s">
        <v>129</v>
      </c>
      <c r="AP20" s="14" t="s">
        <v>134</v>
      </c>
      <c r="AQ20" s="52">
        <v>700</v>
      </c>
      <c r="AR20" s="52" t="str">
        <f t="shared" si="0"/>
        <v>〇野外炊飯〇集団宿泊【小学校】での利用〇昼食〇カレーライス</v>
      </c>
      <c r="AS20" s="52">
        <v>700</v>
      </c>
      <c r="AW20" s="56"/>
      <c r="AX20" s="57" t="s">
        <v>187</v>
      </c>
      <c r="AY20" s="52">
        <v>120</v>
      </c>
    </row>
    <row r="21" spans="1:51" x14ac:dyDescent="0.15">
      <c r="G21" s="10"/>
      <c r="H21" s="10" t="s">
        <v>96</v>
      </c>
      <c r="I21" s="17" t="s">
        <v>78</v>
      </c>
      <c r="J21" s="17" t="str">
        <f t="shared" si="1"/>
        <v>キャンプセンター大学生（短大、高専）</v>
      </c>
      <c r="K21" s="28" t="s">
        <v>79</v>
      </c>
      <c r="M21" s="10">
        <v>19</v>
      </c>
      <c r="N21" s="10" t="s">
        <v>99</v>
      </c>
      <c r="O21" s="11" t="s">
        <v>78</v>
      </c>
      <c r="P21" s="25"/>
      <c r="Q21" s="25" t="s">
        <v>83</v>
      </c>
      <c r="R21" s="25" t="s">
        <v>64</v>
      </c>
      <c r="S21" s="10" t="str">
        <f t="shared" si="2"/>
        <v>宿泊棟大学生（短大、高専）Yα</v>
      </c>
      <c r="T21" s="10" t="str">
        <f t="shared" si="3"/>
        <v>宿泊棟大学生（短大、高専）</v>
      </c>
      <c r="U21" s="12">
        <v>1200</v>
      </c>
      <c r="V21" s="13" t="s">
        <v>80</v>
      </c>
      <c r="X21" s="32"/>
      <c r="Y21" s="34"/>
      <c r="AA21" s="10"/>
      <c r="AB21" s="12"/>
      <c r="AD21" s="10"/>
      <c r="AE21" s="15"/>
      <c r="AH21" s="10" t="s">
        <v>130</v>
      </c>
      <c r="AI21" s="10" t="s">
        <v>130</v>
      </c>
      <c r="AJ21" s="52"/>
      <c r="AK21" s="52"/>
      <c r="AL21" s="46"/>
      <c r="AM21" s="14" t="s">
        <v>133</v>
      </c>
      <c r="AN21" s="14" t="s">
        <v>131</v>
      </c>
      <c r="AO21" s="14" t="s">
        <v>129</v>
      </c>
      <c r="AP21" s="14" t="s">
        <v>135</v>
      </c>
      <c r="AQ21" s="52">
        <v>700</v>
      </c>
      <c r="AR21" s="52" t="str">
        <f t="shared" si="0"/>
        <v>〇野外炊飯〇集団宿泊【小学校】での利用〇昼食〇焼きそば</v>
      </c>
      <c r="AS21" s="52">
        <v>700</v>
      </c>
      <c r="AX21" s="61" t="s">
        <v>188</v>
      </c>
      <c r="AY21" s="52">
        <v>400</v>
      </c>
    </row>
    <row r="22" spans="1:51" x14ac:dyDescent="0.15">
      <c r="G22" s="10"/>
      <c r="H22" s="10" t="s">
        <v>96</v>
      </c>
      <c r="I22" s="17" t="s">
        <v>35</v>
      </c>
      <c r="J22" s="17" t="str">
        <f t="shared" si="1"/>
        <v>キャンプセンター29歳以下</v>
      </c>
      <c r="K22" s="28" t="s">
        <v>79</v>
      </c>
      <c r="M22" s="10">
        <v>20</v>
      </c>
      <c r="N22" s="10" t="s">
        <v>99</v>
      </c>
      <c r="O22" s="11" t="s">
        <v>35</v>
      </c>
      <c r="P22" s="25"/>
      <c r="Q22" s="25" t="s">
        <v>83</v>
      </c>
      <c r="R22" s="25" t="s">
        <v>64</v>
      </c>
      <c r="S22" s="10" t="str">
        <f t="shared" si="2"/>
        <v>宿泊棟29歳以下Yα</v>
      </c>
      <c r="T22" s="10" t="str">
        <f t="shared" si="3"/>
        <v>宿泊棟29歳以下</v>
      </c>
      <c r="U22" s="12">
        <v>2500</v>
      </c>
      <c r="V22" s="13" t="s">
        <v>65</v>
      </c>
      <c r="X22" s="32"/>
      <c r="Y22" s="33"/>
      <c r="AA22" s="10"/>
      <c r="AB22" s="12"/>
      <c r="AD22" s="10"/>
      <c r="AE22" s="12"/>
      <c r="AH22" s="10"/>
      <c r="AI22" s="10"/>
      <c r="AJ22" s="52"/>
      <c r="AK22" s="52"/>
      <c r="AL22" s="49"/>
      <c r="AM22" s="14" t="s">
        <v>133</v>
      </c>
      <c r="AN22" s="14" t="s">
        <v>131</v>
      </c>
      <c r="AO22" s="14" t="s">
        <v>129</v>
      </c>
      <c r="AP22" s="14" t="s">
        <v>136</v>
      </c>
      <c r="AQ22" s="52">
        <v>700</v>
      </c>
      <c r="AR22" s="52" t="str">
        <f t="shared" si="0"/>
        <v>〇野外炊飯〇集団宿泊【小学校】での利用〇昼食〇ポトフ＆パン</v>
      </c>
      <c r="AS22" s="52">
        <v>700</v>
      </c>
      <c r="AX22" s="61" t="s">
        <v>189</v>
      </c>
      <c r="AY22" s="58">
        <v>1600</v>
      </c>
    </row>
    <row r="23" spans="1:51" x14ac:dyDescent="0.15">
      <c r="G23" s="10"/>
      <c r="H23" s="10" t="s">
        <v>96</v>
      </c>
      <c r="I23" s="17" t="s">
        <v>34</v>
      </c>
      <c r="J23" s="17" t="str">
        <f t="shared" si="1"/>
        <v>キャンプセンター30歳以上</v>
      </c>
      <c r="K23" s="28" t="s">
        <v>79</v>
      </c>
      <c r="M23" s="10">
        <v>21</v>
      </c>
      <c r="N23" s="10" t="s">
        <v>99</v>
      </c>
      <c r="O23" s="11" t="s">
        <v>34</v>
      </c>
      <c r="P23" s="25"/>
      <c r="Q23" s="25" t="s">
        <v>83</v>
      </c>
      <c r="R23" s="25" t="s">
        <v>64</v>
      </c>
      <c r="S23" s="10" t="str">
        <f t="shared" si="2"/>
        <v>宿泊棟30歳以上Yα</v>
      </c>
      <c r="T23" s="10" t="str">
        <f t="shared" si="3"/>
        <v>宿泊棟30歳以上</v>
      </c>
      <c r="U23" s="12">
        <v>2500</v>
      </c>
      <c r="V23" s="13" t="s">
        <v>65</v>
      </c>
      <c r="X23" s="32"/>
      <c r="Y23" s="33"/>
      <c r="AA23" s="10"/>
      <c r="AB23" s="12"/>
      <c r="AD23" s="10"/>
      <c r="AE23" s="12"/>
      <c r="AH23" s="10"/>
      <c r="AI23" s="10"/>
      <c r="AJ23" s="52"/>
      <c r="AK23" s="52"/>
      <c r="AL23" s="49"/>
      <c r="AM23" s="14" t="s">
        <v>133</v>
      </c>
      <c r="AN23" s="14" t="s">
        <v>131</v>
      </c>
      <c r="AO23" s="14" t="s">
        <v>129</v>
      </c>
      <c r="AP23" s="14" t="s">
        <v>137</v>
      </c>
      <c r="AQ23" s="52">
        <v>1050</v>
      </c>
      <c r="AR23" s="52" t="str">
        <f t="shared" si="0"/>
        <v>〇野外炊飯〇集団宿泊【小学校】での利用〇昼食〇焼肉Aコース</v>
      </c>
      <c r="AS23" s="52">
        <v>1050</v>
      </c>
      <c r="AX23" s="61" t="s">
        <v>190</v>
      </c>
      <c r="AY23" s="52">
        <v>10</v>
      </c>
    </row>
    <row r="24" spans="1:51" x14ac:dyDescent="0.15">
      <c r="G24" s="10"/>
      <c r="H24" s="10" t="s">
        <v>96</v>
      </c>
      <c r="I24" s="17" t="s">
        <v>31</v>
      </c>
      <c r="J24" s="17" t="str">
        <f t="shared" si="1"/>
        <v>キャンプセンター指導者・関係者</v>
      </c>
      <c r="K24" s="28" t="s">
        <v>79</v>
      </c>
      <c r="M24" s="10">
        <v>22</v>
      </c>
      <c r="N24" s="10" t="s">
        <v>99</v>
      </c>
      <c r="O24" s="11" t="s">
        <v>31</v>
      </c>
      <c r="P24" s="25"/>
      <c r="Q24" s="25" t="s">
        <v>83</v>
      </c>
      <c r="R24" s="25" t="s">
        <v>64</v>
      </c>
      <c r="S24" s="10" t="str">
        <f t="shared" si="2"/>
        <v>宿泊棟指導者・関係者Yα</v>
      </c>
      <c r="T24" s="10" t="str">
        <f t="shared" si="3"/>
        <v>宿泊棟指導者・関係者</v>
      </c>
      <c r="U24" s="12">
        <v>2500</v>
      </c>
      <c r="V24" s="13" t="s">
        <v>65</v>
      </c>
      <c r="X24" s="32"/>
      <c r="Y24" s="33"/>
      <c r="AA24" s="10"/>
      <c r="AB24" s="12"/>
      <c r="AD24" s="10"/>
      <c r="AE24" s="12"/>
      <c r="AG24" s="10" t="s">
        <v>66</v>
      </c>
      <c r="AH24" s="50" t="s">
        <v>128</v>
      </c>
      <c r="AI24" s="50" t="s">
        <v>129</v>
      </c>
      <c r="AJ24" s="50" t="s">
        <v>130</v>
      </c>
      <c r="AK24" s="52"/>
      <c r="AL24" s="49"/>
      <c r="AM24" s="14" t="s">
        <v>133</v>
      </c>
      <c r="AN24" s="14" t="s">
        <v>131</v>
      </c>
      <c r="AO24" s="14" t="s">
        <v>129</v>
      </c>
      <c r="AP24" s="14" t="s">
        <v>138</v>
      </c>
      <c r="AQ24" s="52">
        <v>1580</v>
      </c>
      <c r="AR24" s="52" t="str">
        <f t="shared" si="0"/>
        <v>〇野外炊飯〇集団宿泊【小学校】での利用〇昼食〇焼肉Bコース</v>
      </c>
      <c r="AS24" s="52">
        <v>1580</v>
      </c>
    </row>
    <row r="25" spans="1:51" x14ac:dyDescent="0.15">
      <c r="A25" s="46"/>
      <c r="M25" s="10">
        <v>23</v>
      </c>
      <c r="N25" s="10" t="s">
        <v>99</v>
      </c>
      <c r="O25" s="14" t="s">
        <v>61</v>
      </c>
      <c r="P25" s="26"/>
      <c r="Q25" s="26" t="s">
        <v>63</v>
      </c>
      <c r="R25" s="26" t="s">
        <v>84</v>
      </c>
      <c r="S25" s="10" t="str">
        <f>N25&amp;O25&amp;P25&amp;Q25&amp;R25</f>
        <v>宿泊棟未就学児（年少未満）Xβ</v>
      </c>
      <c r="T25" s="10" t="str">
        <f t="shared" si="3"/>
        <v>宿泊棟未就学児（年少未満）</v>
      </c>
      <c r="U25" s="12">
        <v>0</v>
      </c>
      <c r="V25" s="13" t="s">
        <v>65</v>
      </c>
      <c r="X25" s="32"/>
      <c r="Y25" s="33"/>
      <c r="AD25" s="10"/>
      <c r="AE25" s="12"/>
      <c r="AH25" s="10" t="s">
        <v>139</v>
      </c>
      <c r="AI25" s="10" t="s">
        <v>134</v>
      </c>
      <c r="AJ25" s="52" t="s">
        <v>134</v>
      </c>
      <c r="AK25" s="52"/>
      <c r="AL25" s="49"/>
      <c r="AM25" s="14" t="s">
        <v>133</v>
      </c>
      <c r="AN25" s="14" t="s">
        <v>131</v>
      </c>
      <c r="AO25" s="14" t="s">
        <v>130</v>
      </c>
      <c r="AP25" s="14" t="s">
        <v>134</v>
      </c>
      <c r="AQ25" s="52">
        <v>790</v>
      </c>
      <c r="AR25" s="52" t="str">
        <f t="shared" si="0"/>
        <v>〇野外炊飯〇集団宿泊【小学校】での利用〇夕食〇カレーライス</v>
      </c>
      <c r="AS25" s="52">
        <v>790</v>
      </c>
    </row>
    <row r="26" spans="1:51" x14ac:dyDescent="0.15">
      <c r="A26" s="46"/>
      <c r="M26" s="10">
        <v>24</v>
      </c>
      <c r="N26" s="10" t="s">
        <v>99</v>
      </c>
      <c r="O26" s="14" t="s">
        <v>68</v>
      </c>
      <c r="P26" s="26"/>
      <c r="Q26" s="26" t="s">
        <v>63</v>
      </c>
      <c r="R26" s="26" t="s">
        <v>84</v>
      </c>
      <c r="S26" s="10" t="str">
        <f t="shared" ref="S26:S68" si="4">N26&amp;O26&amp;P26&amp;Q26&amp;R26</f>
        <v>宿泊棟未就学児（年少以上）Xβ</v>
      </c>
      <c r="T26" s="10" t="str">
        <f t="shared" si="3"/>
        <v>宿泊棟未就学児（年少以上）</v>
      </c>
      <c r="U26" s="12">
        <v>300</v>
      </c>
      <c r="V26" s="13" t="s">
        <v>69</v>
      </c>
      <c r="X26" s="32"/>
      <c r="Y26" s="33"/>
      <c r="AD26" s="10"/>
      <c r="AE26" s="12"/>
      <c r="AH26" s="10" t="s">
        <v>140</v>
      </c>
      <c r="AI26" s="10" t="s">
        <v>135</v>
      </c>
      <c r="AJ26" s="10" t="s">
        <v>135</v>
      </c>
      <c r="AK26" s="10"/>
      <c r="AL26" s="49"/>
      <c r="AM26" s="14" t="s">
        <v>133</v>
      </c>
      <c r="AN26" s="14" t="s">
        <v>131</v>
      </c>
      <c r="AO26" s="14" t="s">
        <v>130</v>
      </c>
      <c r="AP26" s="14" t="s">
        <v>135</v>
      </c>
      <c r="AQ26" s="52">
        <v>790</v>
      </c>
      <c r="AR26" s="52" t="str">
        <f t="shared" si="0"/>
        <v>〇野外炊飯〇集団宿泊【小学校】での利用〇夕食〇焼きそば</v>
      </c>
      <c r="AS26" s="52">
        <v>790</v>
      </c>
    </row>
    <row r="27" spans="1:51" x14ac:dyDescent="0.15">
      <c r="A27" s="47"/>
      <c r="M27" s="10">
        <v>25</v>
      </c>
      <c r="N27" s="10" t="s">
        <v>99</v>
      </c>
      <c r="O27" s="14" t="s">
        <v>70</v>
      </c>
      <c r="P27" s="26"/>
      <c r="Q27" s="26" t="s">
        <v>63</v>
      </c>
      <c r="R27" s="26" t="s">
        <v>84</v>
      </c>
      <c r="S27" s="10" t="str">
        <f t="shared" si="4"/>
        <v>宿泊棟小学生Xβ</v>
      </c>
      <c r="T27" s="10" t="str">
        <f t="shared" si="3"/>
        <v>宿泊棟小学生</v>
      </c>
      <c r="U27" s="12">
        <v>600</v>
      </c>
      <c r="V27" s="13" t="s">
        <v>69</v>
      </c>
      <c r="AD27" s="32"/>
      <c r="AE27" s="33"/>
      <c r="AH27" s="10" t="s">
        <v>141</v>
      </c>
      <c r="AI27" s="10" t="s">
        <v>136</v>
      </c>
      <c r="AJ27" s="10" t="s">
        <v>136</v>
      </c>
      <c r="AK27" s="10"/>
      <c r="AL27" s="49"/>
      <c r="AM27" s="14" t="s">
        <v>133</v>
      </c>
      <c r="AN27" s="14" t="s">
        <v>131</v>
      </c>
      <c r="AO27" s="14" t="s">
        <v>130</v>
      </c>
      <c r="AP27" s="14" t="s">
        <v>136</v>
      </c>
      <c r="AQ27" s="52">
        <v>790</v>
      </c>
      <c r="AR27" s="52" t="str">
        <f t="shared" si="0"/>
        <v>〇野外炊飯〇集団宿泊【小学校】での利用〇夕食〇ポトフ＆パン</v>
      </c>
      <c r="AS27" s="52">
        <v>790</v>
      </c>
    </row>
    <row r="28" spans="1:51" x14ac:dyDescent="0.15">
      <c r="A28" s="46"/>
      <c r="M28" s="10">
        <v>26</v>
      </c>
      <c r="N28" s="10" t="s">
        <v>99</v>
      </c>
      <c r="O28" s="14" t="s">
        <v>71</v>
      </c>
      <c r="P28" s="26"/>
      <c r="Q28" s="26" t="s">
        <v>63</v>
      </c>
      <c r="R28" s="26" t="s">
        <v>84</v>
      </c>
      <c r="S28" s="10" t="str">
        <f t="shared" si="4"/>
        <v>宿泊棟中学生Xβ</v>
      </c>
      <c r="T28" s="10" t="str">
        <f t="shared" si="3"/>
        <v>宿泊棟中学生</v>
      </c>
      <c r="U28" s="12">
        <v>600</v>
      </c>
      <c r="V28" s="13" t="s">
        <v>69</v>
      </c>
      <c r="AD28" s="32"/>
      <c r="AE28" s="33"/>
      <c r="AH28" s="10" t="s">
        <v>136</v>
      </c>
      <c r="AI28" s="10" t="s">
        <v>137</v>
      </c>
      <c r="AJ28" s="10" t="s">
        <v>137</v>
      </c>
      <c r="AK28" s="10"/>
      <c r="AL28" s="49"/>
      <c r="AM28" s="14" t="s">
        <v>133</v>
      </c>
      <c r="AN28" s="14" t="s">
        <v>131</v>
      </c>
      <c r="AO28" s="14" t="s">
        <v>130</v>
      </c>
      <c r="AP28" s="14" t="s">
        <v>137</v>
      </c>
      <c r="AQ28" s="52">
        <v>1050</v>
      </c>
      <c r="AR28" s="52" t="str">
        <f t="shared" si="0"/>
        <v>〇野外炊飯〇集団宿泊【小学校】での利用〇夕食〇焼肉Aコース</v>
      </c>
      <c r="AS28" s="52">
        <v>1050</v>
      </c>
    </row>
    <row r="29" spans="1:51" x14ac:dyDescent="0.15">
      <c r="A29" s="46"/>
      <c r="M29" s="10">
        <v>27</v>
      </c>
      <c r="N29" s="10" t="s">
        <v>99</v>
      </c>
      <c r="O29" s="14" t="s">
        <v>72</v>
      </c>
      <c r="P29" s="26"/>
      <c r="Q29" s="26" t="s">
        <v>63</v>
      </c>
      <c r="R29" s="26" t="s">
        <v>84</v>
      </c>
      <c r="S29" s="10" t="str">
        <f t="shared" si="4"/>
        <v>宿泊棟高校生Xβ</v>
      </c>
      <c r="T29" s="10" t="str">
        <f t="shared" si="3"/>
        <v>宿泊棟高校生</v>
      </c>
      <c r="U29" s="12">
        <v>600</v>
      </c>
      <c r="V29" s="13" t="s">
        <v>69</v>
      </c>
      <c r="AD29" s="32"/>
      <c r="AE29" s="33"/>
      <c r="AH29" s="10"/>
      <c r="AI29" s="10" t="s">
        <v>138</v>
      </c>
      <c r="AJ29" s="10" t="s">
        <v>138</v>
      </c>
      <c r="AK29" s="10"/>
      <c r="AM29" s="14" t="s">
        <v>133</v>
      </c>
      <c r="AN29" s="14" t="s">
        <v>131</v>
      </c>
      <c r="AO29" s="14" t="s">
        <v>130</v>
      </c>
      <c r="AP29" s="14" t="s">
        <v>138</v>
      </c>
      <c r="AQ29" s="52">
        <v>1050</v>
      </c>
      <c r="AR29" s="52" t="str">
        <f t="shared" si="0"/>
        <v>〇野外炊飯〇集団宿泊【小学校】での利用〇夕食〇焼肉Bコース</v>
      </c>
      <c r="AS29" s="52">
        <v>1050</v>
      </c>
    </row>
    <row r="30" spans="1:51" x14ac:dyDescent="0.15">
      <c r="A30" s="46"/>
      <c r="M30" s="10">
        <v>28</v>
      </c>
      <c r="N30" s="10" t="s">
        <v>99</v>
      </c>
      <c r="O30" s="14" t="s">
        <v>74</v>
      </c>
      <c r="P30" s="26"/>
      <c r="Q30" s="26" t="s">
        <v>63</v>
      </c>
      <c r="R30" s="26" t="s">
        <v>84</v>
      </c>
      <c r="S30" s="10" t="str">
        <f t="shared" si="4"/>
        <v>宿泊棟中等教育学校生Xβ</v>
      </c>
      <c r="T30" s="10" t="str">
        <f t="shared" si="3"/>
        <v>宿泊棟中等教育学校生</v>
      </c>
      <c r="U30" s="12">
        <v>600</v>
      </c>
      <c r="V30" s="13" t="s">
        <v>69</v>
      </c>
      <c r="AD30" s="46"/>
      <c r="AE30" s="88"/>
      <c r="AF30" s="46"/>
      <c r="AG30" s="46"/>
      <c r="AM30" s="14" t="s">
        <v>133</v>
      </c>
      <c r="AN30" s="14" t="s">
        <v>132</v>
      </c>
      <c r="AO30" s="14" t="s">
        <v>128</v>
      </c>
      <c r="AP30" s="14" t="s">
        <v>139</v>
      </c>
      <c r="AQ30" s="52">
        <v>530</v>
      </c>
      <c r="AR30" s="52" t="str">
        <f t="shared" si="0"/>
        <v>〇野外炊飯〇集団宿泊【小学校】以外での利用〇朝食〇焼き魚</v>
      </c>
      <c r="AS30" s="52">
        <v>530</v>
      </c>
    </row>
    <row r="31" spans="1:51" x14ac:dyDescent="0.15">
      <c r="A31" s="46"/>
      <c r="M31" s="10">
        <v>29</v>
      </c>
      <c r="N31" s="10" t="s">
        <v>99</v>
      </c>
      <c r="O31" s="14" t="s">
        <v>76</v>
      </c>
      <c r="P31" s="26"/>
      <c r="Q31" s="26" t="s">
        <v>63</v>
      </c>
      <c r="R31" s="26" t="s">
        <v>84</v>
      </c>
      <c r="S31" s="10" t="str">
        <f t="shared" si="4"/>
        <v>宿泊棟専修学校生、各種学校生Xβ</v>
      </c>
      <c r="T31" s="10" t="str">
        <f t="shared" si="3"/>
        <v>宿泊棟専修学校生、各種学校生</v>
      </c>
      <c r="U31" s="12">
        <v>600</v>
      </c>
      <c r="V31" s="13" t="s">
        <v>69</v>
      </c>
      <c r="AA31" s="86"/>
      <c r="AB31" s="87"/>
      <c r="AD31" s="46"/>
      <c r="AE31" s="88"/>
      <c r="AF31" s="46"/>
      <c r="AG31" s="46"/>
      <c r="AM31" s="14" t="s">
        <v>133</v>
      </c>
      <c r="AN31" s="14" t="s">
        <v>132</v>
      </c>
      <c r="AO31" s="14" t="s">
        <v>128</v>
      </c>
      <c r="AP31" s="14" t="s">
        <v>140</v>
      </c>
      <c r="AQ31" s="52">
        <v>530</v>
      </c>
      <c r="AR31" s="52" t="str">
        <f t="shared" si="0"/>
        <v>〇野外炊飯〇集団宿泊【小学校】以外での利用〇朝食〇目玉焼き</v>
      </c>
      <c r="AS31" s="52">
        <v>530</v>
      </c>
    </row>
    <row r="32" spans="1:51" x14ac:dyDescent="0.15">
      <c r="A32" s="46"/>
      <c r="M32" s="10">
        <v>30</v>
      </c>
      <c r="N32" s="10" t="s">
        <v>99</v>
      </c>
      <c r="O32" s="14" t="s">
        <v>78</v>
      </c>
      <c r="P32" s="26"/>
      <c r="Q32" s="26" t="s">
        <v>63</v>
      </c>
      <c r="R32" s="26" t="s">
        <v>84</v>
      </c>
      <c r="S32" s="10" t="str">
        <f t="shared" si="4"/>
        <v>宿泊棟大学生（短大、高専）Xβ</v>
      </c>
      <c r="T32" s="10" t="str">
        <f t="shared" si="3"/>
        <v>宿泊棟大学生（短大、高専）</v>
      </c>
      <c r="U32" s="12">
        <v>1200</v>
      </c>
      <c r="V32" s="13" t="s">
        <v>80</v>
      </c>
      <c r="AA32" s="7" t="s">
        <v>255</v>
      </c>
      <c r="AB32" s="8" t="s">
        <v>231</v>
      </c>
      <c r="AD32" s="46"/>
      <c r="AE32" s="89"/>
      <c r="AF32" s="46"/>
      <c r="AG32" s="46"/>
      <c r="AM32" s="14" t="s">
        <v>133</v>
      </c>
      <c r="AN32" s="14" t="s">
        <v>132</v>
      </c>
      <c r="AO32" s="14" t="s">
        <v>128</v>
      </c>
      <c r="AP32" s="14" t="s">
        <v>141</v>
      </c>
      <c r="AQ32" s="52">
        <v>530</v>
      </c>
      <c r="AR32" s="52" t="str">
        <f t="shared" si="0"/>
        <v>〇野外炊飯〇集団宿泊【小学校】以外での利用〇朝食〇野菜炒め</v>
      </c>
      <c r="AS32" s="52">
        <v>530</v>
      </c>
    </row>
    <row r="33" spans="1:45" x14ac:dyDescent="0.15">
      <c r="A33" s="46"/>
      <c r="M33" s="10">
        <v>31</v>
      </c>
      <c r="N33" s="10" t="s">
        <v>99</v>
      </c>
      <c r="O33" s="14" t="s">
        <v>35</v>
      </c>
      <c r="P33" s="26"/>
      <c r="Q33" s="26" t="s">
        <v>63</v>
      </c>
      <c r="R33" s="26" t="s">
        <v>84</v>
      </c>
      <c r="S33" s="10" t="str">
        <f t="shared" si="4"/>
        <v>宿泊棟29歳以下Xβ</v>
      </c>
      <c r="T33" s="10" t="str">
        <f t="shared" si="3"/>
        <v>宿泊棟29歳以下</v>
      </c>
      <c r="U33" s="12">
        <v>2500</v>
      </c>
      <c r="V33" s="13" t="s">
        <v>65</v>
      </c>
      <c r="AA33" s="10" t="s">
        <v>259</v>
      </c>
      <c r="AB33" s="10" t="s">
        <v>66</v>
      </c>
      <c r="AD33" s="46"/>
      <c r="AE33" s="90"/>
      <c r="AF33" s="46"/>
      <c r="AG33" s="91" t="s">
        <v>256</v>
      </c>
      <c r="AH33" s="19" t="s">
        <v>257</v>
      </c>
      <c r="AM33" s="14" t="s">
        <v>133</v>
      </c>
      <c r="AN33" s="14" t="s">
        <v>132</v>
      </c>
      <c r="AO33" s="14" t="s">
        <v>128</v>
      </c>
      <c r="AP33" s="14" t="s">
        <v>136</v>
      </c>
      <c r="AQ33" s="52">
        <v>530</v>
      </c>
      <c r="AR33" s="52" t="str">
        <f t="shared" si="0"/>
        <v>〇野外炊飯〇集団宿泊【小学校】以外での利用〇朝食〇ポトフ＆パン</v>
      </c>
      <c r="AS33" s="52">
        <v>530</v>
      </c>
    </row>
    <row r="34" spans="1:45" x14ac:dyDescent="0.15">
      <c r="A34" s="46"/>
      <c r="M34" s="10">
        <v>32</v>
      </c>
      <c r="N34" s="10" t="s">
        <v>99</v>
      </c>
      <c r="O34" s="14" t="s">
        <v>34</v>
      </c>
      <c r="P34" s="26"/>
      <c r="Q34" s="26" t="s">
        <v>63</v>
      </c>
      <c r="R34" s="26" t="s">
        <v>84</v>
      </c>
      <c r="S34" s="10" t="str">
        <f t="shared" si="4"/>
        <v>宿泊棟30歳以上Xβ</v>
      </c>
      <c r="T34" s="10" t="str">
        <f t="shared" si="3"/>
        <v>宿泊棟30歳以上</v>
      </c>
      <c r="U34" s="12">
        <v>2500</v>
      </c>
      <c r="V34" s="13" t="s">
        <v>65</v>
      </c>
      <c r="AA34" s="10" t="s">
        <v>229</v>
      </c>
      <c r="AB34" s="10" t="s">
        <v>218</v>
      </c>
      <c r="AD34" s="10" t="s">
        <v>229</v>
      </c>
      <c r="AE34" s="10" t="s">
        <v>218</v>
      </c>
      <c r="AF34" s="46"/>
      <c r="AG34" s="52" t="str">
        <f>AD34&amp;AE34</f>
        <v>青少年団体グラウンド（全面）</v>
      </c>
      <c r="AH34" s="10">
        <v>500</v>
      </c>
      <c r="AM34" s="14" t="s">
        <v>133</v>
      </c>
      <c r="AN34" s="14" t="s">
        <v>132</v>
      </c>
      <c r="AO34" s="14" t="s">
        <v>129</v>
      </c>
      <c r="AP34" s="14" t="s">
        <v>134</v>
      </c>
      <c r="AQ34" s="52">
        <v>710</v>
      </c>
      <c r="AR34" s="52" t="str">
        <f t="shared" si="0"/>
        <v>〇野外炊飯〇集団宿泊【小学校】以外での利用〇昼食〇カレーライス</v>
      </c>
      <c r="AS34" s="52">
        <v>710</v>
      </c>
    </row>
    <row r="35" spans="1:45" x14ac:dyDescent="0.15">
      <c r="M35" s="10">
        <v>33</v>
      </c>
      <c r="N35" s="10" t="s">
        <v>99</v>
      </c>
      <c r="O35" s="14" t="s">
        <v>31</v>
      </c>
      <c r="P35" s="26"/>
      <c r="Q35" s="26" t="s">
        <v>63</v>
      </c>
      <c r="R35" s="26" t="s">
        <v>84</v>
      </c>
      <c r="S35" s="10" t="str">
        <f t="shared" si="4"/>
        <v>宿泊棟指導者・関係者Xβ</v>
      </c>
      <c r="T35" s="10" t="str">
        <f t="shared" si="3"/>
        <v>宿泊棟指導者・関係者</v>
      </c>
      <c r="U35" s="12">
        <v>2500</v>
      </c>
      <c r="V35" s="13" t="s">
        <v>65</v>
      </c>
      <c r="AA35" s="10" t="s">
        <v>230</v>
      </c>
      <c r="AB35" s="10" t="s">
        <v>219</v>
      </c>
      <c r="AD35" s="10" t="s">
        <v>229</v>
      </c>
      <c r="AE35" s="10" t="s">
        <v>219</v>
      </c>
      <c r="AF35" s="46"/>
      <c r="AG35" s="52" t="str">
        <f t="shared" ref="AG35:AG98" si="5">AD35&amp;AE35</f>
        <v>青少年団体グラウンド（半面）</v>
      </c>
      <c r="AH35" s="10">
        <v>250</v>
      </c>
      <c r="AM35" s="14" t="s">
        <v>133</v>
      </c>
      <c r="AN35" s="14" t="s">
        <v>132</v>
      </c>
      <c r="AO35" s="14" t="s">
        <v>129</v>
      </c>
      <c r="AP35" s="14" t="s">
        <v>135</v>
      </c>
      <c r="AQ35" s="52">
        <v>710</v>
      </c>
      <c r="AR35" s="52" t="str">
        <f t="shared" si="0"/>
        <v>〇野外炊飯〇集団宿泊【小学校】以外での利用〇昼食〇焼きそば</v>
      </c>
      <c r="AS35" s="52">
        <v>710</v>
      </c>
    </row>
    <row r="36" spans="1:45" x14ac:dyDescent="0.15">
      <c r="M36" s="10">
        <v>34</v>
      </c>
      <c r="N36" s="10" t="s">
        <v>99</v>
      </c>
      <c r="O36" s="16" t="s">
        <v>61</v>
      </c>
      <c r="P36" s="27"/>
      <c r="Q36" s="27" t="s">
        <v>83</v>
      </c>
      <c r="R36" s="27" t="s">
        <v>84</v>
      </c>
      <c r="S36" s="10" t="str">
        <f t="shared" si="4"/>
        <v>宿泊棟未就学児（年少未満）Yβ</v>
      </c>
      <c r="T36" s="10" t="str">
        <f t="shared" si="3"/>
        <v>宿泊棟未就学児（年少未満）</v>
      </c>
      <c r="U36" s="12">
        <v>0</v>
      </c>
      <c r="V36" s="13" t="s">
        <v>65</v>
      </c>
      <c r="AB36" s="10" t="s">
        <v>220</v>
      </c>
      <c r="AD36" s="10" t="s">
        <v>229</v>
      </c>
      <c r="AE36" s="10" t="s">
        <v>220</v>
      </c>
      <c r="AF36" s="46"/>
      <c r="AG36" s="52" t="str">
        <f t="shared" si="5"/>
        <v>青少年団体第2グラウンド</v>
      </c>
      <c r="AH36" s="10">
        <v>100</v>
      </c>
      <c r="AM36" s="14" t="s">
        <v>133</v>
      </c>
      <c r="AN36" s="14" t="s">
        <v>132</v>
      </c>
      <c r="AO36" s="14" t="s">
        <v>129</v>
      </c>
      <c r="AP36" s="14" t="s">
        <v>136</v>
      </c>
      <c r="AQ36" s="52">
        <v>710</v>
      </c>
      <c r="AR36" s="52" t="str">
        <f t="shared" si="0"/>
        <v>〇野外炊飯〇集団宿泊【小学校】以外での利用〇昼食〇ポトフ＆パン</v>
      </c>
      <c r="AS36" s="52">
        <v>710</v>
      </c>
    </row>
    <row r="37" spans="1:45" x14ac:dyDescent="0.15">
      <c r="M37" s="10">
        <v>35</v>
      </c>
      <c r="N37" s="10" t="s">
        <v>99</v>
      </c>
      <c r="O37" s="16" t="s">
        <v>68</v>
      </c>
      <c r="P37" s="27"/>
      <c r="Q37" s="27" t="s">
        <v>83</v>
      </c>
      <c r="R37" s="27" t="s">
        <v>84</v>
      </c>
      <c r="S37" s="10" t="str">
        <f t="shared" si="4"/>
        <v>宿泊棟未就学児（年少以上）Yβ</v>
      </c>
      <c r="T37" s="10" t="str">
        <f t="shared" si="3"/>
        <v>宿泊棟未就学児（年少以上）</v>
      </c>
      <c r="U37" s="12">
        <v>300</v>
      </c>
      <c r="V37" s="13" t="s">
        <v>69</v>
      </c>
      <c r="AB37" s="10" t="s">
        <v>221</v>
      </c>
      <c r="AD37" s="10" t="s">
        <v>229</v>
      </c>
      <c r="AE37" s="10" t="s">
        <v>221</v>
      </c>
      <c r="AF37" s="46"/>
      <c r="AG37" s="52" t="str">
        <f t="shared" si="5"/>
        <v>青少年団体テニスコート（1面）</v>
      </c>
      <c r="AH37" s="10">
        <v>100</v>
      </c>
      <c r="AM37" s="14" t="s">
        <v>133</v>
      </c>
      <c r="AN37" s="14" t="s">
        <v>132</v>
      </c>
      <c r="AO37" s="14" t="s">
        <v>129</v>
      </c>
      <c r="AP37" s="14" t="s">
        <v>137</v>
      </c>
      <c r="AQ37" s="52">
        <v>1050</v>
      </c>
      <c r="AR37" s="52" t="str">
        <f t="shared" si="0"/>
        <v>〇野外炊飯〇集団宿泊【小学校】以外での利用〇昼食〇焼肉Aコース</v>
      </c>
      <c r="AS37" s="52">
        <v>1050</v>
      </c>
    </row>
    <row r="38" spans="1:45" x14ac:dyDescent="0.15">
      <c r="M38" s="10">
        <v>36</v>
      </c>
      <c r="N38" s="10" t="s">
        <v>99</v>
      </c>
      <c r="O38" s="16" t="s">
        <v>70</v>
      </c>
      <c r="P38" s="27"/>
      <c r="Q38" s="27" t="s">
        <v>83</v>
      </c>
      <c r="R38" s="27" t="s">
        <v>84</v>
      </c>
      <c r="S38" s="10" t="str">
        <f t="shared" si="4"/>
        <v>宿泊棟小学生Yβ</v>
      </c>
      <c r="T38" s="10" t="str">
        <f t="shared" si="3"/>
        <v>宿泊棟小学生</v>
      </c>
      <c r="U38" s="12">
        <v>600</v>
      </c>
      <c r="V38" s="13" t="s">
        <v>69</v>
      </c>
      <c r="AB38" s="10" t="s">
        <v>222</v>
      </c>
      <c r="AD38" s="10" t="s">
        <v>229</v>
      </c>
      <c r="AE38" s="10" t="s">
        <v>222</v>
      </c>
      <c r="AF38" s="46"/>
      <c r="AG38" s="52" t="str">
        <f t="shared" si="5"/>
        <v>青少年団体テニスコート（2面）</v>
      </c>
      <c r="AH38" s="10">
        <v>200</v>
      </c>
      <c r="AM38" s="14" t="s">
        <v>133</v>
      </c>
      <c r="AN38" s="14" t="s">
        <v>132</v>
      </c>
      <c r="AO38" s="14" t="s">
        <v>129</v>
      </c>
      <c r="AP38" s="14" t="s">
        <v>138</v>
      </c>
      <c r="AQ38" s="52">
        <v>1580</v>
      </c>
      <c r="AR38" s="52" t="str">
        <f t="shared" si="0"/>
        <v>〇野外炊飯〇集団宿泊【小学校】以外での利用〇昼食〇焼肉Bコース</v>
      </c>
      <c r="AS38" s="52">
        <v>1580</v>
      </c>
    </row>
    <row r="39" spans="1:45" x14ac:dyDescent="0.15">
      <c r="M39" s="10">
        <v>37</v>
      </c>
      <c r="N39" s="10" t="s">
        <v>99</v>
      </c>
      <c r="O39" s="16" t="s">
        <v>71</v>
      </c>
      <c r="P39" s="27"/>
      <c r="Q39" s="27" t="s">
        <v>83</v>
      </c>
      <c r="R39" s="27" t="s">
        <v>84</v>
      </c>
      <c r="S39" s="10" t="str">
        <f t="shared" si="4"/>
        <v>宿泊棟中学生Yβ</v>
      </c>
      <c r="T39" s="10" t="str">
        <f t="shared" si="3"/>
        <v>宿泊棟中学生</v>
      </c>
      <c r="U39" s="12">
        <v>600</v>
      </c>
      <c r="V39" s="13" t="s">
        <v>69</v>
      </c>
      <c r="AB39" s="10" t="s">
        <v>223</v>
      </c>
      <c r="AD39" s="10" t="s">
        <v>229</v>
      </c>
      <c r="AE39" s="10" t="s">
        <v>223</v>
      </c>
      <c r="AF39" s="46"/>
      <c r="AG39" s="52" t="str">
        <f t="shared" si="5"/>
        <v>青少年団体テニスコート（3面）</v>
      </c>
      <c r="AH39" s="10">
        <v>300</v>
      </c>
      <c r="AM39" s="14" t="s">
        <v>133</v>
      </c>
      <c r="AN39" s="14" t="s">
        <v>132</v>
      </c>
      <c r="AO39" s="14" t="s">
        <v>130</v>
      </c>
      <c r="AP39" s="14" t="s">
        <v>134</v>
      </c>
      <c r="AQ39" s="52">
        <v>810</v>
      </c>
      <c r="AR39" s="52" t="str">
        <f t="shared" si="0"/>
        <v>〇野外炊飯〇集団宿泊【小学校】以外での利用〇夕食〇カレーライス</v>
      </c>
      <c r="AS39" s="52">
        <v>810</v>
      </c>
    </row>
    <row r="40" spans="1:45" x14ac:dyDescent="0.15">
      <c r="M40" s="10">
        <v>38</v>
      </c>
      <c r="N40" s="10" t="s">
        <v>99</v>
      </c>
      <c r="O40" s="16" t="s">
        <v>72</v>
      </c>
      <c r="P40" s="27"/>
      <c r="Q40" s="27" t="s">
        <v>83</v>
      </c>
      <c r="R40" s="27" t="s">
        <v>84</v>
      </c>
      <c r="S40" s="10" t="str">
        <f t="shared" si="4"/>
        <v>宿泊棟高校生Yβ</v>
      </c>
      <c r="T40" s="10" t="str">
        <f t="shared" si="3"/>
        <v>宿泊棟高校生</v>
      </c>
      <c r="U40" s="12">
        <v>600</v>
      </c>
      <c r="V40" s="13" t="s">
        <v>69</v>
      </c>
      <c r="AB40" s="10" t="s">
        <v>224</v>
      </c>
      <c r="AD40" s="10" t="s">
        <v>229</v>
      </c>
      <c r="AE40" s="10" t="s">
        <v>224</v>
      </c>
      <c r="AF40" s="46"/>
      <c r="AG40" s="52" t="str">
        <f t="shared" si="5"/>
        <v>青少年団体テニスコート（4面）</v>
      </c>
      <c r="AH40" s="10">
        <v>400</v>
      </c>
      <c r="AM40" s="14" t="s">
        <v>133</v>
      </c>
      <c r="AN40" s="14" t="s">
        <v>132</v>
      </c>
      <c r="AO40" s="14" t="s">
        <v>130</v>
      </c>
      <c r="AP40" s="14" t="s">
        <v>135</v>
      </c>
      <c r="AQ40" s="52">
        <v>810</v>
      </c>
      <c r="AR40" s="52" t="str">
        <f t="shared" si="0"/>
        <v>〇野外炊飯〇集団宿泊【小学校】以外での利用〇夕食〇焼きそば</v>
      </c>
      <c r="AS40" s="52">
        <v>810</v>
      </c>
    </row>
    <row r="41" spans="1:45" x14ac:dyDescent="0.15">
      <c r="M41" s="10">
        <v>39</v>
      </c>
      <c r="N41" s="10" t="s">
        <v>99</v>
      </c>
      <c r="O41" s="16" t="s">
        <v>74</v>
      </c>
      <c r="P41" s="27"/>
      <c r="Q41" s="27" t="s">
        <v>83</v>
      </c>
      <c r="R41" s="27" t="s">
        <v>84</v>
      </c>
      <c r="S41" s="10" t="str">
        <f t="shared" si="4"/>
        <v>宿泊棟中等教育学校生Yβ</v>
      </c>
      <c r="T41" s="10" t="str">
        <f t="shared" si="3"/>
        <v>宿泊棟中等教育学校生</v>
      </c>
      <c r="U41" s="12">
        <v>600</v>
      </c>
      <c r="V41" s="13" t="s">
        <v>69</v>
      </c>
      <c r="AB41" s="10" t="s">
        <v>225</v>
      </c>
      <c r="AD41" s="10" t="s">
        <v>229</v>
      </c>
      <c r="AE41" s="10" t="s">
        <v>225</v>
      </c>
      <c r="AF41" s="46"/>
      <c r="AG41" s="52" t="str">
        <f t="shared" si="5"/>
        <v>青少年団体体育館（全面）</v>
      </c>
      <c r="AH41" s="10">
        <v>400</v>
      </c>
      <c r="AM41" s="14" t="s">
        <v>133</v>
      </c>
      <c r="AN41" s="14" t="s">
        <v>132</v>
      </c>
      <c r="AO41" s="14" t="s">
        <v>130</v>
      </c>
      <c r="AP41" s="14" t="s">
        <v>136</v>
      </c>
      <c r="AQ41" s="52">
        <v>810</v>
      </c>
      <c r="AR41" s="52" t="str">
        <f t="shared" si="0"/>
        <v>〇野外炊飯〇集団宿泊【小学校】以外での利用〇夕食〇ポトフ＆パン</v>
      </c>
      <c r="AS41" s="52">
        <v>810</v>
      </c>
    </row>
    <row r="42" spans="1:45" x14ac:dyDescent="0.15">
      <c r="M42" s="10">
        <v>40</v>
      </c>
      <c r="N42" s="10" t="s">
        <v>99</v>
      </c>
      <c r="O42" s="16" t="s">
        <v>76</v>
      </c>
      <c r="P42" s="27"/>
      <c r="Q42" s="27" t="s">
        <v>83</v>
      </c>
      <c r="R42" s="27" t="s">
        <v>84</v>
      </c>
      <c r="S42" s="10" t="str">
        <f t="shared" si="4"/>
        <v>宿泊棟専修学校生、各種学校生Yβ</v>
      </c>
      <c r="T42" s="10" t="str">
        <f t="shared" si="3"/>
        <v>宿泊棟専修学校生、各種学校生</v>
      </c>
      <c r="U42" s="12">
        <v>600</v>
      </c>
      <c r="V42" s="13" t="s">
        <v>69</v>
      </c>
      <c r="AB42" s="10" t="s">
        <v>226</v>
      </c>
      <c r="AD42" s="10" t="s">
        <v>229</v>
      </c>
      <c r="AE42" s="10" t="s">
        <v>226</v>
      </c>
      <c r="AF42" s="46"/>
      <c r="AG42" s="52" t="str">
        <f t="shared" si="5"/>
        <v>青少年団体体育館（半面）</v>
      </c>
      <c r="AH42" s="10">
        <v>200</v>
      </c>
      <c r="AM42" s="14" t="s">
        <v>133</v>
      </c>
      <c r="AN42" s="14" t="s">
        <v>132</v>
      </c>
      <c r="AO42" s="14" t="s">
        <v>130</v>
      </c>
      <c r="AP42" s="14" t="s">
        <v>137</v>
      </c>
      <c r="AQ42" s="52">
        <v>1050</v>
      </c>
      <c r="AR42" s="52" t="str">
        <f t="shared" si="0"/>
        <v>〇野外炊飯〇集団宿泊【小学校】以外での利用〇夕食〇焼肉Aコース</v>
      </c>
      <c r="AS42" s="52">
        <v>1050</v>
      </c>
    </row>
    <row r="43" spans="1:45" x14ac:dyDescent="0.15">
      <c r="M43" s="10">
        <v>41</v>
      </c>
      <c r="N43" s="10" t="s">
        <v>99</v>
      </c>
      <c r="O43" s="16" t="s">
        <v>78</v>
      </c>
      <c r="P43" s="27"/>
      <c r="Q43" s="27" t="s">
        <v>83</v>
      </c>
      <c r="R43" s="27" t="s">
        <v>84</v>
      </c>
      <c r="S43" s="10" t="str">
        <f t="shared" si="4"/>
        <v>宿泊棟大学生（短大、高専）Yβ</v>
      </c>
      <c r="T43" s="10" t="str">
        <f t="shared" si="3"/>
        <v>宿泊棟大学生（短大、高専）</v>
      </c>
      <c r="U43" s="12">
        <v>1200</v>
      </c>
      <c r="V43" s="13" t="s">
        <v>80</v>
      </c>
      <c r="AB43" s="10" t="s">
        <v>227</v>
      </c>
      <c r="AD43" s="10" t="s">
        <v>229</v>
      </c>
      <c r="AE43" s="10" t="s">
        <v>227</v>
      </c>
      <c r="AF43" s="46"/>
      <c r="AG43" s="52" t="str">
        <f t="shared" si="5"/>
        <v>青少年団体卓球室</v>
      </c>
      <c r="AH43" s="10">
        <v>100</v>
      </c>
      <c r="AM43" s="14" t="s">
        <v>133</v>
      </c>
      <c r="AN43" s="14" t="s">
        <v>132</v>
      </c>
      <c r="AO43" s="14" t="s">
        <v>130</v>
      </c>
      <c r="AP43" s="14" t="s">
        <v>138</v>
      </c>
      <c r="AQ43" s="52">
        <v>1580</v>
      </c>
      <c r="AR43" s="52" t="str">
        <f t="shared" si="0"/>
        <v>〇野外炊飯〇集団宿泊【小学校】以外での利用〇夕食〇焼肉Bコース</v>
      </c>
      <c r="AS43" s="52">
        <v>1580</v>
      </c>
    </row>
    <row r="44" spans="1:45" x14ac:dyDescent="0.15">
      <c r="M44" s="10">
        <v>42</v>
      </c>
      <c r="N44" s="10" t="s">
        <v>99</v>
      </c>
      <c r="O44" s="16" t="s">
        <v>35</v>
      </c>
      <c r="P44" s="27"/>
      <c r="Q44" s="27" t="s">
        <v>83</v>
      </c>
      <c r="R44" s="27" t="s">
        <v>84</v>
      </c>
      <c r="S44" s="10" t="str">
        <f t="shared" si="4"/>
        <v>宿泊棟29歳以下Yβ</v>
      </c>
      <c r="T44" s="10" t="str">
        <f t="shared" si="3"/>
        <v>宿泊棟29歳以下</v>
      </c>
      <c r="U44" s="12">
        <v>2500</v>
      </c>
      <c r="V44" s="13" t="s">
        <v>65</v>
      </c>
      <c r="AB44" s="10" t="s">
        <v>271</v>
      </c>
      <c r="AD44" s="10" t="s">
        <v>229</v>
      </c>
      <c r="AE44" s="10" t="s">
        <v>271</v>
      </c>
      <c r="AF44" s="46"/>
      <c r="AG44" s="52" t="str">
        <f t="shared" si="5"/>
        <v>青少年団体武道場</v>
      </c>
      <c r="AH44" s="10">
        <v>300</v>
      </c>
      <c r="AM44" s="54" t="s">
        <v>150</v>
      </c>
      <c r="AN44" s="54" t="s">
        <v>151</v>
      </c>
      <c r="AO44" s="54"/>
      <c r="AP44" s="54"/>
      <c r="AQ44" s="52">
        <v>2040</v>
      </c>
      <c r="AR44" s="52" t="str">
        <f t="shared" si="0"/>
        <v>◇テーブルマナー◇Aコース(５品)</v>
      </c>
      <c r="AS44" s="52">
        <v>2040</v>
      </c>
    </row>
    <row r="45" spans="1:45" x14ac:dyDescent="0.15">
      <c r="M45" s="10">
        <v>43</v>
      </c>
      <c r="N45" s="10" t="s">
        <v>99</v>
      </c>
      <c r="O45" s="16" t="s">
        <v>34</v>
      </c>
      <c r="P45" s="27"/>
      <c r="Q45" s="27" t="s">
        <v>83</v>
      </c>
      <c r="R45" s="27" t="s">
        <v>84</v>
      </c>
      <c r="S45" s="10" t="str">
        <f t="shared" si="4"/>
        <v>宿泊棟30歳以上Yβ</v>
      </c>
      <c r="T45" s="10" t="str">
        <f t="shared" si="3"/>
        <v>宿泊棟30歳以上</v>
      </c>
      <c r="U45" s="12">
        <v>2500</v>
      </c>
      <c r="V45" s="13" t="s">
        <v>65</v>
      </c>
      <c r="AB45" s="10" t="s">
        <v>228</v>
      </c>
      <c r="AD45" s="10" t="s">
        <v>229</v>
      </c>
      <c r="AE45" s="10" t="s">
        <v>228</v>
      </c>
      <c r="AF45" s="46"/>
      <c r="AG45" s="52" t="str">
        <f t="shared" si="5"/>
        <v>青少年団体ホール</v>
      </c>
      <c r="AH45" s="10">
        <v>500</v>
      </c>
      <c r="AM45" s="54" t="s">
        <v>150</v>
      </c>
      <c r="AN45" s="54" t="s">
        <v>152</v>
      </c>
      <c r="AO45" s="54"/>
      <c r="AP45" s="54"/>
      <c r="AQ45" s="52">
        <v>2850</v>
      </c>
      <c r="AR45" s="52" t="str">
        <f t="shared" si="0"/>
        <v>◇テーブルマナー◇Bコース(７品)</v>
      </c>
      <c r="AS45" s="52">
        <v>2850</v>
      </c>
    </row>
    <row r="46" spans="1:45" x14ac:dyDescent="0.15">
      <c r="M46" s="10">
        <v>44</v>
      </c>
      <c r="N46" s="10" t="s">
        <v>99</v>
      </c>
      <c r="O46" s="16" t="s">
        <v>31</v>
      </c>
      <c r="P46" s="27"/>
      <c r="Q46" s="27" t="s">
        <v>83</v>
      </c>
      <c r="R46" s="27" t="s">
        <v>84</v>
      </c>
      <c r="S46" s="10" t="str">
        <f t="shared" si="4"/>
        <v>宿泊棟指導者・関係者Yβ</v>
      </c>
      <c r="T46" s="10" t="str">
        <f t="shared" si="3"/>
        <v>宿泊棟指導者・関係者</v>
      </c>
      <c r="U46" s="12">
        <v>2500</v>
      </c>
      <c r="V46" s="13" t="s">
        <v>65</v>
      </c>
      <c r="AB46" s="10" t="s">
        <v>233</v>
      </c>
      <c r="AD46" s="10" t="s">
        <v>229</v>
      </c>
      <c r="AE46" s="10" t="s">
        <v>233</v>
      </c>
      <c r="AF46" s="46"/>
      <c r="AG46" s="52" t="str">
        <f t="shared" si="5"/>
        <v>青少年団体オリエンテーションルーム</v>
      </c>
      <c r="AH46" s="10">
        <v>200</v>
      </c>
      <c r="AN46" s="49"/>
    </row>
    <row r="47" spans="1:45" x14ac:dyDescent="0.15">
      <c r="M47" s="10">
        <v>45</v>
      </c>
      <c r="N47" s="10" t="s">
        <v>99</v>
      </c>
      <c r="O47" s="17" t="s">
        <v>61</v>
      </c>
      <c r="P47" s="28" t="s">
        <v>30</v>
      </c>
      <c r="Q47" s="28" t="s">
        <v>63</v>
      </c>
      <c r="R47" s="28" t="s">
        <v>64</v>
      </c>
      <c r="S47" s="10" t="str">
        <f t="shared" si="4"/>
        <v>宿泊棟未就学児（年少未満）減免Xα</v>
      </c>
      <c r="T47" s="10" t="str">
        <f t="shared" si="3"/>
        <v>宿泊棟未就学児（年少未満）</v>
      </c>
      <c r="U47" s="20" t="s">
        <v>85</v>
      </c>
      <c r="V47" s="13" t="s">
        <v>65</v>
      </c>
      <c r="AB47" s="10" t="s">
        <v>234</v>
      </c>
      <c r="AD47" s="10" t="s">
        <v>229</v>
      </c>
      <c r="AE47" s="10" t="s">
        <v>234</v>
      </c>
      <c r="AF47" s="46"/>
      <c r="AG47" s="52" t="str">
        <f t="shared" si="5"/>
        <v>青少年団体21ルーム</v>
      </c>
      <c r="AH47" s="10">
        <v>200</v>
      </c>
    </row>
    <row r="48" spans="1:45" x14ac:dyDescent="0.15">
      <c r="M48" s="10">
        <v>46</v>
      </c>
      <c r="N48" s="10" t="s">
        <v>99</v>
      </c>
      <c r="O48" s="17" t="s">
        <v>68</v>
      </c>
      <c r="P48" s="28" t="s">
        <v>30</v>
      </c>
      <c r="Q48" s="28" t="s">
        <v>63</v>
      </c>
      <c r="R48" s="28" t="s">
        <v>64</v>
      </c>
      <c r="S48" s="10" t="str">
        <f t="shared" si="4"/>
        <v>宿泊棟未就学児（年少以上）減免Xα</v>
      </c>
      <c r="T48" s="10" t="str">
        <f t="shared" si="3"/>
        <v>宿泊棟未就学児（年少以上）</v>
      </c>
      <c r="U48" s="12">
        <v>300</v>
      </c>
      <c r="V48" s="13" t="s">
        <v>69</v>
      </c>
      <c r="AB48" s="10" t="s">
        <v>235</v>
      </c>
      <c r="AD48" s="10" t="s">
        <v>229</v>
      </c>
      <c r="AE48" s="10" t="s">
        <v>235</v>
      </c>
      <c r="AF48" s="46"/>
      <c r="AG48" s="52" t="str">
        <f t="shared" si="5"/>
        <v>青少年団体22ルーム</v>
      </c>
      <c r="AH48" s="10">
        <v>200</v>
      </c>
    </row>
    <row r="49" spans="13:34" x14ac:dyDescent="0.15">
      <c r="M49" s="10">
        <v>47</v>
      </c>
      <c r="N49" s="10" t="s">
        <v>99</v>
      </c>
      <c r="O49" s="17" t="s">
        <v>28</v>
      </c>
      <c r="P49" s="28" t="s">
        <v>30</v>
      </c>
      <c r="Q49" s="28" t="s">
        <v>63</v>
      </c>
      <c r="R49" s="28" t="s">
        <v>64</v>
      </c>
      <c r="S49" s="10" t="str">
        <f t="shared" si="4"/>
        <v>宿泊棟小学生減免Xα</v>
      </c>
      <c r="T49" s="10" t="str">
        <f t="shared" si="3"/>
        <v>宿泊棟小学生</v>
      </c>
      <c r="U49" s="12">
        <v>300</v>
      </c>
      <c r="V49" s="13" t="s">
        <v>69</v>
      </c>
      <c r="AB49" s="10" t="s">
        <v>236</v>
      </c>
      <c r="AD49" s="10" t="s">
        <v>229</v>
      </c>
      <c r="AE49" s="10" t="s">
        <v>236</v>
      </c>
      <c r="AF49" s="46"/>
      <c r="AG49" s="52" t="str">
        <f t="shared" si="5"/>
        <v>青少年団体23ルーム</v>
      </c>
      <c r="AH49" s="10">
        <v>100</v>
      </c>
    </row>
    <row r="50" spans="13:34" x14ac:dyDescent="0.15">
      <c r="M50" s="10">
        <v>48</v>
      </c>
      <c r="N50" s="10" t="s">
        <v>99</v>
      </c>
      <c r="O50" s="17" t="s">
        <v>32</v>
      </c>
      <c r="P50" s="28" t="s">
        <v>30</v>
      </c>
      <c r="Q50" s="28" t="s">
        <v>63</v>
      </c>
      <c r="R50" s="28" t="s">
        <v>64</v>
      </c>
      <c r="S50" s="10" t="str">
        <f t="shared" si="4"/>
        <v>宿泊棟中学生減免Xα</v>
      </c>
      <c r="T50" s="10" t="str">
        <f t="shared" si="3"/>
        <v>宿泊棟中学生</v>
      </c>
      <c r="U50" s="12">
        <v>300</v>
      </c>
      <c r="V50" s="13" t="s">
        <v>69</v>
      </c>
      <c r="AB50" s="10" t="s">
        <v>237</v>
      </c>
      <c r="AD50" s="10" t="s">
        <v>229</v>
      </c>
      <c r="AE50" s="10" t="s">
        <v>237</v>
      </c>
      <c r="AF50" s="46"/>
      <c r="AG50" s="52" t="str">
        <f t="shared" si="5"/>
        <v>青少年団体24ルーム</v>
      </c>
      <c r="AH50" s="10">
        <v>100</v>
      </c>
    </row>
    <row r="51" spans="13:34" x14ac:dyDescent="0.15">
      <c r="M51" s="10">
        <v>49</v>
      </c>
      <c r="N51" s="10" t="s">
        <v>99</v>
      </c>
      <c r="O51" s="17" t="s">
        <v>73</v>
      </c>
      <c r="P51" s="28" t="s">
        <v>30</v>
      </c>
      <c r="Q51" s="28" t="s">
        <v>63</v>
      </c>
      <c r="R51" s="28" t="s">
        <v>64</v>
      </c>
      <c r="S51" s="10" t="str">
        <f t="shared" si="4"/>
        <v>宿泊棟高校生減免Xα</v>
      </c>
      <c r="T51" s="10" t="str">
        <f t="shared" si="3"/>
        <v>宿泊棟高校生</v>
      </c>
      <c r="U51" s="12">
        <v>300</v>
      </c>
      <c r="V51" s="13" t="s">
        <v>69</v>
      </c>
      <c r="AB51" s="10" t="s">
        <v>238</v>
      </c>
      <c r="AD51" s="10" t="s">
        <v>229</v>
      </c>
      <c r="AE51" s="10" t="s">
        <v>238</v>
      </c>
      <c r="AF51" s="46"/>
      <c r="AG51" s="52" t="str">
        <f t="shared" si="5"/>
        <v>青少年団体視聴覚室</v>
      </c>
      <c r="AH51" s="10">
        <v>300</v>
      </c>
    </row>
    <row r="52" spans="13:34" x14ac:dyDescent="0.15">
      <c r="M52" s="10">
        <v>50</v>
      </c>
      <c r="N52" s="10" t="s">
        <v>99</v>
      </c>
      <c r="O52" s="17" t="s">
        <v>75</v>
      </c>
      <c r="P52" s="28" t="s">
        <v>30</v>
      </c>
      <c r="Q52" s="28" t="s">
        <v>63</v>
      </c>
      <c r="R52" s="28" t="s">
        <v>64</v>
      </c>
      <c r="S52" s="10" t="str">
        <f t="shared" si="4"/>
        <v>宿泊棟中等教育学校生減免Xα</v>
      </c>
      <c r="T52" s="10" t="str">
        <f t="shared" si="3"/>
        <v>宿泊棟中等教育学校生</v>
      </c>
      <c r="U52" s="12">
        <v>300</v>
      </c>
      <c r="V52" s="13" t="s">
        <v>69</v>
      </c>
      <c r="AB52" s="10" t="s">
        <v>239</v>
      </c>
      <c r="AD52" s="10" t="s">
        <v>229</v>
      </c>
      <c r="AE52" s="10" t="s">
        <v>239</v>
      </c>
      <c r="AF52" s="46"/>
      <c r="AG52" s="52" t="str">
        <f t="shared" si="5"/>
        <v>青少年団体本館和室</v>
      </c>
      <c r="AH52" s="10">
        <v>100</v>
      </c>
    </row>
    <row r="53" spans="13:34" x14ac:dyDescent="0.15">
      <c r="M53" s="10">
        <v>51</v>
      </c>
      <c r="N53" s="10" t="s">
        <v>99</v>
      </c>
      <c r="O53" s="17" t="s">
        <v>77</v>
      </c>
      <c r="P53" s="28" t="s">
        <v>30</v>
      </c>
      <c r="Q53" s="28" t="s">
        <v>63</v>
      </c>
      <c r="R53" s="28" t="s">
        <v>64</v>
      </c>
      <c r="S53" s="10" t="str">
        <f t="shared" si="4"/>
        <v>宿泊棟専修学校生、各種学校生減免Xα</v>
      </c>
      <c r="T53" s="10" t="str">
        <f t="shared" si="3"/>
        <v>宿泊棟専修学校生、各種学校生</v>
      </c>
      <c r="U53" s="12">
        <v>300</v>
      </c>
      <c r="V53" s="13" t="s">
        <v>69</v>
      </c>
      <c r="AB53" s="10" t="s">
        <v>240</v>
      </c>
      <c r="AD53" s="10" t="s">
        <v>229</v>
      </c>
      <c r="AE53" s="10" t="s">
        <v>240</v>
      </c>
      <c r="AF53" s="46"/>
      <c r="AG53" s="52" t="str">
        <f t="shared" si="5"/>
        <v>青少年団体ミュージックルーム</v>
      </c>
      <c r="AH53" s="10">
        <v>200</v>
      </c>
    </row>
    <row r="54" spans="13:34" x14ac:dyDescent="0.15">
      <c r="M54" s="10">
        <v>52</v>
      </c>
      <c r="N54" s="10" t="s">
        <v>99</v>
      </c>
      <c r="O54" s="17" t="s">
        <v>78</v>
      </c>
      <c r="P54" s="28" t="s">
        <v>30</v>
      </c>
      <c r="Q54" s="28" t="s">
        <v>63</v>
      </c>
      <c r="R54" s="28" t="s">
        <v>64</v>
      </c>
      <c r="S54" s="10" t="str">
        <f t="shared" si="4"/>
        <v>宿泊棟大学生（短大、高専）減免Xα</v>
      </c>
      <c r="T54" s="10" t="str">
        <f t="shared" si="3"/>
        <v>宿泊棟大学生（短大、高専）</v>
      </c>
      <c r="U54" s="12">
        <v>300</v>
      </c>
      <c r="V54" s="13" t="s">
        <v>80</v>
      </c>
      <c r="AB54" s="10" t="s">
        <v>254</v>
      </c>
      <c r="AD54" s="10" t="s">
        <v>229</v>
      </c>
      <c r="AE54" s="10" t="s">
        <v>254</v>
      </c>
      <c r="AF54" s="46"/>
      <c r="AG54" s="52" t="str">
        <f t="shared" si="5"/>
        <v>青少年団体25ルーム</v>
      </c>
      <c r="AH54" s="10">
        <v>100</v>
      </c>
    </row>
    <row r="55" spans="13:34" x14ac:dyDescent="0.15">
      <c r="M55" s="10">
        <v>53</v>
      </c>
      <c r="N55" s="10" t="s">
        <v>99</v>
      </c>
      <c r="O55" s="17" t="s">
        <v>35</v>
      </c>
      <c r="P55" s="28" t="s">
        <v>30</v>
      </c>
      <c r="Q55" s="28" t="s">
        <v>63</v>
      </c>
      <c r="R55" s="28" t="s">
        <v>64</v>
      </c>
      <c r="S55" s="10" t="str">
        <f t="shared" si="4"/>
        <v>宿泊棟29歳以下減免Xα</v>
      </c>
      <c r="T55" s="10" t="str">
        <f t="shared" si="3"/>
        <v>宿泊棟29歳以下</v>
      </c>
      <c r="U55" s="12">
        <v>300</v>
      </c>
      <c r="V55" s="13" t="s">
        <v>65</v>
      </c>
      <c r="AB55" s="10" t="s">
        <v>241</v>
      </c>
      <c r="AD55" s="10" t="s">
        <v>229</v>
      </c>
      <c r="AE55" s="10" t="s">
        <v>241</v>
      </c>
      <c r="AF55" s="46"/>
      <c r="AG55" s="52" t="str">
        <f t="shared" si="5"/>
        <v>青少年団体30ルーム</v>
      </c>
      <c r="AH55" s="10">
        <v>200</v>
      </c>
    </row>
    <row r="56" spans="13:34" x14ac:dyDescent="0.15">
      <c r="M56" s="10">
        <v>54</v>
      </c>
      <c r="N56" s="10" t="s">
        <v>99</v>
      </c>
      <c r="O56" s="17" t="s">
        <v>34</v>
      </c>
      <c r="P56" s="28" t="s">
        <v>30</v>
      </c>
      <c r="Q56" s="28" t="s">
        <v>63</v>
      </c>
      <c r="R56" s="28" t="s">
        <v>64</v>
      </c>
      <c r="S56" s="10" t="str">
        <f t="shared" si="4"/>
        <v>宿泊棟30歳以上減免Xα</v>
      </c>
      <c r="T56" s="10" t="str">
        <f t="shared" si="3"/>
        <v>宿泊棟30歳以上</v>
      </c>
      <c r="U56" s="12">
        <v>300</v>
      </c>
      <c r="V56" s="13" t="s">
        <v>65</v>
      </c>
      <c r="AB56" s="10" t="s">
        <v>242</v>
      </c>
      <c r="AD56" s="10" t="s">
        <v>229</v>
      </c>
      <c r="AE56" s="10" t="s">
        <v>242</v>
      </c>
      <c r="AF56" s="46"/>
      <c r="AG56" s="52" t="str">
        <f t="shared" si="5"/>
        <v>青少年団体31ルーム</v>
      </c>
      <c r="AH56" s="10">
        <v>200</v>
      </c>
    </row>
    <row r="57" spans="13:34" x14ac:dyDescent="0.15">
      <c r="M57" s="10">
        <v>55</v>
      </c>
      <c r="N57" s="10" t="s">
        <v>99</v>
      </c>
      <c r="O57" s="17" t="s">
        <v>31</v>
      </c>
      <c r="P57" s="28" t="s">
        <v>30</v>
      </c>
      <c r="Q57" s="28" t="s">
        <v>63</v>
      </c>
      <c r="R57" s="28" t="s">
        <v>64</v>
      </c>
      <c r="S57" s="10" t="str">
        <f t="shared" si="4"/>
        <v>宿泊棟指導者・関係者減免Xα</v>
      </c>
      <c r="T57" s="10" t="str">
        <f t="shared" si="3"/>
        <v>宿泊棟指導者・関係者</v>
      </c>
      <c r="U57" s="12">
        <v>300</v>
      </c>
      <c r="V57" s="13" t="s">
        <v>65</v>
      </c>
      <c r="AB57" s="10" t="s">
        <v>243</v>
      </c>
      <c r="AD57" s="10" t="s">
        <v>229</v>
      </c>
      <c r="AE57" s="10" t="s">
        <v>243</v>
      </c>
      <c r="AF57" s="46"/>
      <c r="AG57" s="52" t="str">
        <f t="shared" si="5"/>
        <v>青少年団体32ルーム</v>
      </c>
      <c r="AH57" s="10">
        <v>100</v>
      </c>
    </row>
    <row r="58" spans="13:34" x14ac:dyDescent="0.15">
      <c r="M58" s="10">
        <v>56</v>
      </c>
      <c r="N58" s="10" t="s">
        <v>99</v>
      </c>
      <c r="O58" s="11" t="s">
        <v>61</v>
      </c>
      <c r="P58" s="25" t="s">
        <v>30</v>
      </c>
      <c r="Q58" s="25" t="s">
        <v>83</v>
      </c>
      <c r="R58" s="25" t="s">
        <v>64</v>
      </c>
      <c r="S58" s="10" t="str">
        <f t="shared" si="4"/>
        <v>宿泊棟未就学児（年少未満）減免Yα</v>
      </c>
      <c r="T58" s="10" t="str">
        <f t="shared" si="3"/>
        <v>宿泊棟未就学児（年少未満）</v>
      </c>
      <c r="U58" s="20" t="s">
        <v>85</v>
      </c>
      <c r="V58" s="13" t="s">
        <v>65</v>
      </c>
      <c r="AB58" s="12" t="s">
        <v>244</v>
      </c>
      <c r="AD58" s="10" t="s">
        <v>229</v>
      </c>
      <c r="AE58" s="12" t="s">
        <v>244</v>
      </c>
      <c r="AG58" s="52" t="str">
        <f t="shared" si="5"/>
        <v>青少年団体33ルーム</v>
      </c>
      <c r="AH58" s="10">
        <v>100</v>
      </c>
    </row>
    <row r="59" spans="13:34" x14ac:dyDescent="0.15">
      <c r="M59" s="10">
        <v>57</v>
      </c>
      <c r="N59" s="10" t="s">
        <v>99</v>
      </c>
      <c r="O59" s="11" t="s">
        <v>68</v>
      </c>
      <c r="P59" s="25" t="s">
        <v>30</v>
      </c>
      <c r="Q59" s="25" t="s">
        <v>83</v>
      </c>
      <c r="R59" s="25" t="s">
        <v>64</v>
      </c>
      <c r="S59" s="10" t="str">
        <f t="shared" si="4"/>
        <v>宿泊棟未就学児（年少以上）減免Yα</v>
      </c>
      <c r="T59" s="10" t="str">
        <f t="shared" si="3"/>
        <v>宿泊棟未就学児（年少以上）</v>
      </c>
      <c r="U59" s="12">
        <v>300</v>
      </c>
      <c r="V59" s="13" t="s">
        <v>69</v>
      </c>
      <c r="AB59" s="12" t="s">
        <v>245</v>
      </c>
      <c r="AD59" s="10" t="s">
        <v>229</v>
      </c>
      <c r="AE59" s="12" t="s">
        <v>245</v>
      </c>
      <c r="AG59" s="52" t="str">
        <f t="shared" si="5"/>
        <v>青少年団体34ルーム</v>
      </c>
      <c r="AH59" s="10">
        <v>300</v>
      </c>
    </row>
    <row r="60" spans="13:34" x14ac:dyDescent="0.15">
      <c r="M60" s="10">
        <v>58</v>
      </c>
      <c r="N60" s="10" t="s">
        <v>99</v>
      </c>
      <c r="O60" s="11" t="s">
        <v>28</v>
      </c>
      <c r="P60" s="25" t="s">
        <v>30</v>
      </c>
      <c r="Q60" s="25" t="s">
        <v>83</v>
      </c>
      <c r="R60" s="25" t="s">
        <v>64</v>
      </c>
      <c r="S60" s="10" t="str">
        <f t="shared" si="4"/>
        <v>宿泊棟小学生減免Yα</v>
      </c>
      <c r="T60" s="10" t="str">
        <f t="shared" si="3"/>
        <v>宿泊棟小学生</v>
      </c>
      <c r="U60" s="12">
        <v>300</v>
      </c>
      <c r="V60" s="13" t="s">
        <v>69</v>
      </c>
      <c r="AB60" s="12" t="s">
        <v>246</v>
      </c>
      <c r="AD60" s="10" t="s">
        <v>229</v>
      </c>
      <c r="AE60" s="12" t="s">
        <v>246</v>
      </c>
      <c r="AG60" s="52" t="str">
        <f t="shared" si="5"/>
        <v>青少年団体35ルーム</v>
      </c>
      <c r="AH60" s="10">
        <v>200</v>
      </c>
    </row>
    <row r="61" spans="13:34" x14ac:dyDescent="0.15">
      <c r="M61" s="10">
        <v>59</v>
      </c>
      <c r="N61" s="10" t="s">
        <v>99</v>
      </c>
      <c r="O61" s="11" t="s">
        <v>32</v>
      </c>
      <c r="P61" s="25" t="s">
        <v>30</v>
      </c>
      <c r="Q61" s="25" t="s">
        <v>83</v>
      </c>
      <c r="R61" s="25" t="s">
        <v>64</v>
      </c>
      <c r="S61" s="10" t="str">
        <f t="shared" si="4"/>
        <v>宿泊棟中学生減免Yα</v>
      </c>
      <c r="T61" s="10" t="str">
        <f t="shared" si="3"/>
        <v>宿泊棟中学生</v>
      </c>
      <c r="U61" s="12">
        <v>300</v>
      </c>
      <c r="V61" s="13" t="s">
        <v>69</v>
      </c>
      <c r="AB61" s="12" t="s">
        <v>247</v>
      </c>
      <c r="AD61" s="10" t="s">
        <v>229</v>
      </c>
      <c r="AE61" s="12" t="s">
        <v>247</v>
      </c>
      <c r="AG61" s="52" t="str">
        <f t="shared" si="5"/>
        <v>青少年団体36ルーム</v>
      </c>
      <c r="AH61" s="10">
        <v>200</v>
      </c>
    </row>
    <row r="62" spans="13:34" x14ac:dyDescent="0.15">
      <c r="M62" s="10">
        <v>60</v>
      </c>
      <c r="N62" s="10" t="s">
        <v>99</v>
      </c>
      <c r="O62" s="11" t="s">
        <v>73</v>
      </c>
      <c r="P62" s="25" t="s">
        <v>30</v>
      </c>
      <c r="Q62" s="25" t="s">
        <v>83</v>
      </c>
      <c r="R62" s="25" t="s">
        <v>64</v>
      </c>
      <c r="S62" s="10" t="str">
        <f t="shared" si="4"/>
        <v>宿泊棟高校生減免Yα</v>
      </c>
      <c r="T62" s="10" t="str">
        <f t="shared" si="3"/>
        <v>宿泊棟高校生</v>
      </c>
      <c r="U62" s="12">
        <v>300</v>
      </c>
      <c r="V62" s="13" t="s">
        <v>69</v>
      </c>
      <c r="AB62" s="12" t="s">
        <v>253</v>
      </c>
      <c r="AD62" s="10" t="s">
        <v>229</v>
      </c>
      <c r="AE62" s="12" t="s">
        <v>253</v>
      </c>
      <c r="AG62" s="52" t="str">
        <f t="shared" si="5"/>
        <v>青少年団体リフレッシュルーム</v>
      </c>
      <c r="AH62" s="10">
        <v>200</v>
      </c>
    </row>
    <row r="63" spans="13:34" x14ac:dyDescent="0.15">
      <c r="M63" s="10">
        <v>61</v>
      </c>
      <c r="N63" s="10" t="s">
        <v>99</v>
      </c>
      <c r="O63" s="11" t="s">
        <v>75</v>
      </c>
      <c r="P63" s="25" t="s">
        <v>30</v>
      </c>
      <c r="Q63" s="25" t="s">
        <v>83</v>
      </c>
      <c r="R63" s="25" t="s">
        <v>64</v>
      </c>
      <c r="S63" s="10" t="str">
        <f t="shared" si="4"/>
        <v>宿泊棟中等教育学校生減免Yα</v>
      </c>
      <c r="T63" s="10" t="str">
        <f t="shared" si="3"/>
        <v>宿泊棟中等教育学校生</v>
      </c>
      <c r="U63" s="12">
        <v>300</v>
      </c>
      <c r="V63" s="13" t="s">
        <v>69</v>
      </c>
      <c r="AB63" s="12" t="s">
        <v>248</v>
      </c>
      <c r="AD63" s="10" t="s">
        <v>229</v>
      </c>
      <c r="AE63" s="12" t="s">
        <v>248</v>
      </c>
      <c r="AG63" s="52" t="str">
        <f t="shared" si="5"/>
        <v>青少年団体武道館和室</v>
      </c>
      <c r="AH63" s="10">
        <v>100</v>
      </c>
    </row>
    <row r="64" spans="13:34" x14ac:dyDescent="0.15">
      <c r="M64" s="10">
        <v>62</v>
      </c>
      <c r="N64" s="10" t="s">
        <v>99</v>
      </c>
      <c r="O64" s="11" t="s">
        <v>77</v>
      </c>
      <c r="P64" s="25" t="s">
        <v>30</v>
      </c>
      <c r="Q64" s="25" t="s">
        <v>83</v>
      </c>
      <c r="R64" s="25" t="s">
        <v>64</v>
      </c>
      <c r="S64" s="10" t="str">
        <f t="shared" si="4"/>
        <v>宿泊棟専修学校生、各種学校生減免Yα</v>
      </c>
      <c r="T64" s="10" t="str">
        <f t="shared" si="3"/>
        <v>宿泊棟専修学校生、各種学校生</v>
      </c>
      <c r="U64" s="12">
        <v>300</v>
      </c>
      <c r="V64" s="13" t="s">
        <v>69</v>
      </c>
      <c r="AB64" s="12" t="s">
        <v>249</v>
      </c>
      <c r="AD64" s="10" t="s">
        <v>229</v>
      </c>
      <c r="AE64" s="12" t="s">
        <v>249</v>
      </c>
      <c r="AG64" s="52" t="str">
        <f t="shared" si="5"/>
        <v>青少年団体スポーツ研修室</v>
      </c>
      <c r="AH64" s="10">
        <v>100</v>
      </c>
    </row>
    <row r="65" spans="13:34" x14ac:dyDescent="0.15">
      <c r="M65" s="10">
        <v>63</v>
      </c>
      <c r="N65" s="10" t="s">
        <v>99</v>
      </c>
      <c r="O65" s="11" t="s">
        <v>78</v>
      </c>
      <c r="P65" s="25" t="s">
        <v>30</v>
      </c>
      <c r="Q65" s="25" t="s">
        <v>83</v>
      </c>
      <c r="R65" s="25" t="s">
        <v>64</v>
      </c>
      <c r="S65" s="10" t="str">
        <f t="shared" si="4"/>
        <v>宿泊棟大学生（短大、高専）減免Yα</v>
      </c>
      <c r="T65" s="10" t="str">
        <f t="shared" si="3"/>
        <v>宿泊棟大学生（短大、高専）</v>
      </c>
      <c r="U65" s="12">
        <v>300</v>
      </c>
      <c r="V65" s="13" t="s">
        <v>80</v>
      </c>
      <c r="AB65" s="12" t="s">
        <v>252</v>
      </c>
      <c r="AD65" s="10" t="s">
        <v>229</v>
      </c>
      <c r="AE65" s="12" t="s">
        <v>252</v>
      </c>
      <c r="AG65" s="52" t="str">
        <f t="shared" si="5"/>
        <v>青少年団体クラフト室</v>
      </c>
      <c r="AH65" s="10">
        <v>200</v>
      </c>
    </row>
    <row r="66" spans="13:34" x14ac:dyDescent="0.15">
      <c r="M66" s="10">
        <v>64</v>
      </c>
      <c r="N66" s="10" t="s">
        <v>99</v>
      </c>
      <c r="O66" s="11" t="s">
        <v>35</v>
      </c>
      <c r="P66" s="25" t="s">
        <v>30</v>
      </c>
      <c r="Q66" s="25" t="s">
        <v>83</v>
      </c>
      <c r="R66" s="25" t="s">
        <v>64</v>
      </c>
      <c r="S66" s="10" t="str">
        <f t="shared" si="4"/>
        <v>宿泊棟29歳以下減免Yα</v>
      </c>
      <c r="T66" s="10" t="str">
        <f t="shared" si="3"/>
        <v>宿泊棟29歳以下</v>
      </c>
      <c r="U66" s="12">
        <v>300</v>
      </c>
      <c r="V66" s="13" t="s">
        <v>65</v>
      </c>
      <c r="AB66" s="12" t="s">
        <v>250</v>
      </c>
      <c r="AD66" s="10" t="s">
        <v>229</v>
      </c>
      <c r="AE66" s="12" t="s">
        <v>250</v>
      </c>
      <c r="AG66" s="52" t="str">
        <f t="shared" si="5"/>
        <v>青少年団体エコスタディルーム</v>
      </c>
      <c r="AH66" s="10">
        <v>200</v>
      </c>
    </row>
    <row r="67" spans="13:34" x14ac:dyDescent="0.15">
      <c r="M67" s="10">
        <v>65</v>
      </c>
      <c r="N67" s="10" t="s">
        <v>99</v>
      </c>
      <c r="O67" s="11" t="s">
        <v>34</v>
      </c>
      <c r="P67" s="25" t="s">
        <v>30</v>
      </c>
      <c r="Q67" s="25" t="s">
        <v>83</v>
      </c>
      <c r="R67" s="25" t="s">
        <v>64</v>
      </c>
      <c r="S67" s="10" t="str">
        <f t="shared" si="4"/>
        <v>宿泊棟30歳以上減免Yα</v>
      </c>
      <c r="T67" s="10" t="str">
        <f t="shared" si="3"/>
        <v>宿泊棟30歳以上</v>
      </c>
      <c r="U67" s="12">
        <v>300</v>
      </c>
      <c r="V67" s="13" t="s">
        <v>65</v>
      </c>
      <c r="AB67" s="12" t="s">
        <v>251</v>
      </c>
      <c r="AD67" s="10" t="s">
        <v>229</v>
      </c>
      <c r="AE67" s="12" t="s">
        <v>251</v>
      </c>
      <c r="AG67" s="52" t="str">
        <f t="shared" si="5"/>
        <v>青少年団体シアタールーム</v>
      </c>
      <c r="AH67" s="10">
        <v>200</v>
      </c>
    </row>
    <row r="68" spans="13:34" x14ac:dyDescent="0.15">
      <c r="M68" s="10">
        <v>66</v>
      </c>
      <c r="N68" s="10" t="s">
        <v>99</v>
      </c>
      <c r="O68" s="11" t="s">
        <v>31</v>
      </c>
      <c r="P68" s="25" t="s">
        <v>30</v>
      </c>
      <c r="Q68" s="25" t="s">
        <v>83</v>
      </c>
      <c r="R68" s="25" t="s">
        <v>64</v>
      </c>
      <c r="S68" s="10" t="str">
        <f t="shared" si="4"/>
        <v>宿泊棟指導者・関係者減免Yα</v>
      </c>
      <c r="T68" s="10" t="str">
        <f t="shared" ref="T68:T175" si="6">N68&amp;O68</f>
        <v>宿泊棟指導者・関係者</v>
      </c>
      <c r="U68" s="12">
        <v>300</v>
      </c>
      <c r="V68" s="13" t="s">
        <v>65</v>
      </c>
      <c r="AD68" s="10" t="s">
        <v>230</v>
      </c>
      <c r="AE68" s="10" t="s">
        <v>218</v>
      </c>
      <c r="AG68" s="52" t="str">
        <f t="shared" si="5"/>
        <v>一般団体グラウンド（全面）</v>
      </c>
      <c r="AH68" s="58">
        <v>2000</v>
      </c>
    </row>
    <row r="69" spans="13:34" x14ac:dyDescent="0.15">
      <c r="M69" s="10">
        <v>67</v>
      </c>
      <c r="N69" s="10" t="s">
        <v>99</v>
      </c>
      <c r="O69" s="14" t="s">
        <v>61</v>
      </c>
      <c r="P69" s="26" t="s">
        <v>30</v>
      </c>
      <c r="Q69" s="26" t="s">
        <v>63</v>
      </c>
      <c r="R69" s="26" t="s">
        <v>84</v>
      </c>
      <c r="S69" s="10" t="str">
        <f t="shared" ref="S69:S187" si="7">N69&amp;O69&amp;P69&amp;Q69&amp;R69</f>
        <v>宿泊棟未就学児（年少未満）減免Xβ</v>
      </c>
      <c r="T69" s="10" t="str">
        <f t="shared" si="6"/>
        <v>宿泊棟未就学児（年少未満）</v>
      </c>
      <c r="U69" s="20" t="s">
        <v>85</v>
      </c>
      <c r="V69" s="13" t="s">
        <v>65</v>
      </c>
      <c r="AD69" s="10" t="s">
        <v>230</v>
      </c>
      <c r="AE69" s="10" t="s">
        <v>219</v>
      </c>
      <c r="AG69" s="52" t="str">
        <f t="shared" si="5"/>
        <v>一般団体グラウンド（半面）</v>
      </c>
      <c r="AH69" s="58">
        <v>1000</v>
      </c>
    </row>
    <row r="70" spans="13:34" x14ac:dyDescent="0.15">
      <c r="M70" s="10">
        <v>68</v>
      </c>
      <c r="N70" s="10" t="s">
        <v>99</v>
      </c>
      <c r="O70" s="14" t="s">
        <v>68</v>
      </c>
      <c r="P70" s="26" t="s">
        <v>30</v>
      </c>
      <c r="Q70" s="26" t="s">
        <v>63</v>
      </c>
      <c r="R70" s="26" t="s">
        <v>84</v>
      </c>
      <c r="S70" s="10" t="str">
        <f t="shared" si="7"/>
        <v>宿泊棟未就学児（年少以上）減免Xβ</v>
      </c>
      <c r="T70" s="10" t="str">
        <f t="shared" si="6"/>
        <v>宿泊棟未就学児（年少以上）</v>
      </c>
      <c r="U70" s="12">
        <v>300</v>
      </c>
      <c r="V70" s="13" t="s">
        <v>69</v>
      </c>
      <c r="AD70" s="10" t="s">
        <v>230</v>
      </c>
      <c r="AE70" s="10" t="s">
        <v>220</v>
      </c>
      <c r="AG70" s="52" t="str">
        <f t="shared" si="5"/>
        <v>一般団体第2グラウンド</v>
      </c>
      <c r="AH70" s="10">
        <v>400</v>
      </c>
    </row>
    <row r="71" spans="13:34" x14ac:dyDescent="0.15">
      <c r="M71" s="10">
        <v>69</v>
      </c>
      <c r="N71" s="10" t="s">
        <v>99</v>
      </c>
      <c r="O71" s="14" t="s">
        <v>28</v>
      </c>
      <c r="P71" s="26" t="s">
        <v>30</v>
      </c>
      <c r="Q71" s="26" t="s">
        <v>63</v>
      </c>
      <c r="R71" s="26" t="s">
        <v>84</v>
      </c>
      <c r="S71" s="10" t="str">
        <f t="shared" si="7"/>
        <v>宿泊棟小学生減免Xβ</v>
      </c>
      <c r="T71" s="10" t="str">
        <f t="shared" si="6"/>
        <v>宿泊棟小学生</v>
      </c>
      <c r="U71" s="12">
        <v>300</v>
      </c>
      <c r="V71" s="13" t="s">
        <v>69</v>
      </c>
      <c r="AD71" s="10" t="s">
        <v>230</v>
      </c>
      <c r="AE71" s="10" t="s">
        <v>221</v>
      </c>
      <c r="AG71" s="52" t="str">
        <f t="shared" si="5"/>
        <v>一般団体テニスコート（1面）</v>
      </c>
      <c r="AH71" s="10">
        <v>400</v>
      </c>
    </row>
    <row r="72" spans="13:34" x14ac:dyDescent="0.15">
      <c r="M72" s="10">
        <v>70</v>
      </c>
      <c r="N72" s="10" t="s">
        <v>99</v>
      </c>
      <c r="O72" s="14" t="s">
        <v>32</v>
      </c>
      <c r="P72" s="26" t="s">
        <v>30</v>
      </c>
      <c r="Q72" s="26" t="s">
        <v>63</v>
      </c>
      <c r="R72" s="26" t="s">
        <v>84</v>
      </c>
      <c r="S72" s="10" t="str">
        <f t="shared" si="7"/>
        <v>宿泊棟中学生減免Xβ</v>
      </c>
      <c r="T72" s="10" t="str">
        <f t="shared" si="6"/>
        <v>宿泊棟中学生</v>
      </c>
      <c r="U72" s="12">
        <v>300</v>
      </c>
      <c r="V72" s="13" t="s">
        <v>69</v>
      </c>
      <c r="AD72" s="10" t="s">
        <v>230</v>
      </c>
      <c r="AE72" s="10" t="s">
        <v>222</v>
      </c>
      <c r="AG72" s="52" t="str">
        <f t="shared" si="5"/>
        <v>一般団体テニスコート（2面）</v>
      </c>
      <c r="AH72" s="10">
        <v>800</v>
      </c>
    </row>
    <row r="73" spans="13:34" x14ac:dyDescent="0.15">
      <c r="M73" s="10">
        <v>71</v>
      </c>
      <c r="N73" s="10" t="s">
        <v>99</v>
      </c>
      <c r="O73" s="14" t="s">
        <v>73</v>
      </c>
      <c r="P73" s="26" t="s">
        <v>30</v>
      </c>
      <c r="Q73" s="26" t="s">
        <v>63</v>
      </c>
      <c r="R73" s="26" t="s">
        <v>84</v>
      </c>
      <c r="S73" s="10" t="str">
        <f t="shared" si="7"/>
        <v>宿泊棟高校生減免Xβ</v>
      </c>
      <c r="T73" s="10" t="str">
        <f t="shared" si="6"/>
        <v>宿泊棟高校生</v>
      </c>
      <c r="U73" s="12">
        <v>300</v>
      </c>
      <c r="V73" s="13" t="s">
        <v>69</v>
      </c>
      <c r="AD73" s="10" t="s">
        <v>230</v>
      </c>
      <c r="AE73" s="10" t="s">
        <v>223</v>
      </c>
      <c r="AG73" s="52" t="str">
        <f t="shared" si="5"/>
        <v>一般団体テニスコート（3面）</v>
      </c>
      <c r="AH73" s="58">
        <v>1200</v>
      </c>
    </row>
    <row r="74" spans="13:34" x14ac:dyDescent="0.15">
      <c r="M74" s="10">
        <v>72</v>
      </c>
      <c r="N74" s="10" t="s">
        <v>99</v>
      </c>
      <c r="O74" s="14" t="s">
        <v>75</v>
      </c>
      <c r="P74" s="26" t="s">
        <v>30</v>
      </c>
      <c r="Q74" s="26" t="s">
        <v>63</v>
      </c>
      <c r="R74" s="26" t="s">
        <v>84</v>
      </c>
      <c r="S74" s="10" t="str">
        <f t="shared" si="7"/>
        <v>宿泊棟中等教育学校生減免Xβ</v>
      </c>
      <c r="T74" s="10" t="str">
        <f t="shared" si="6"/>
        <v>宿泊棟中等教育学校生</v>
      </c>
      <c r="U74" s="12">
        <v>300</v>
      </c>
      <c r="V74" s="13" t="s">
        <v>69</v>
      </c>
      <c r="AD74" s="10" t="s">
        <v>230</v>
      </c>
      <c r="AE74" s="10" t="s">
        <v>224</v>
      </c>
      <c r="AG74" s="52" t="str">
        <f t="shared" si="5"/>
        <v>一般団体テニスコート（4面）</v>
      </c>
      <c r="AH74" s="58">
        <v>1600</v>
      </c>
    </row>
    <row r="75" spans="13:34" x14ac:dyDescent="0.15">
      <c r="M75" s="10">
        <v>73</v>
      </c>
      <c r="N75" s="10" t="s">
        <v>99</v>
      </c>
      <c r="O75" s="14" t="s">
        <v>77</v>
      </c>
      <c r="P75" s="26" t="s">
        <v>30</v>
      </c>
      <c r="Q75" s="26" t="s">
        <v>63</v>
      </c>
      <c r="R75" s="26" t="s">
        <v>84</v>
      </c>
      <c r="S75" s="10" t="str">
        <f t="shared" si="7"/>
        <v>宿泊棟専修学校生、各種学校生減免Xβ</v>
      </c>
      <c r="T75" s="10" t="str">
        <f t="shared" si="6"/>
        <v>宿泊棟専修学校生、各種学校生</v>
      </c>
      <c r="U75" s="12">
        <v>300</v>
      </c>
      <c r="V75" s="13" t="s">
        <v>69</v>
      </c>
      <c r="AD75" s="10" t="s">
        <v>230</v>
      </c>
      <c r="AE75" s="10" t="s">
        <v>225</v>
      </c>
      <c r="AG75" s="52" t="str">
        <f t="shared" si="5"/>
        <v>一般団体体育館（全面）</v>
      </c>
      <c r="AH75" s="58">
        <v>1600</v>
      </c>
    </row>
    <row r="76" spans="13:34" x14ac:dyDescent="0.15">
      <c r="M76" s="10">
        <v>74</v>
      </c>
      <c r="N76" s="10" t="s">
        <v>99</v>
      </c>
      <c r="O76" s="14" t="s">
        <v>78</v>
      </c>
      <c r="P76" s="26" t="s">
        <v>30</v>
      </c>
      <c r="Q76" s="26" t="s">
        <v>63</v>
      </c>
      <c r="R76" s="26" t="s">
        <v>84</v>
      </c>
      <c r="S76" s="10" t="str">
        <f t="shared" si="7"/>
        <v>宿泊棟大学生（短大、高専）減免Xβ</v>
      </c>
      <c r="T76" s="10" t="str">
        <f t="shared" si="6"/>
        <v>宿泊棟大学生（短大、高専）</v>
      </c>
      <c r="U76" s="12">
        <v>300</v>
      </c>
      <c r="V76" s="13" t="s">
        <v>80</v>
      </c>
      <c r="AD76" s="10" t="s">
        <v>230</v>
      </c>
      <c r="AE76" s="10" t="s">
        <v>226</v>
      </c>
      <c r="AG76" s="52" t="str">
        <f t="shared" si="5"/>
        <v>一般団体体育館（半面）</v>
      </c>
      <c r="AH76" s="58">
        <v>800</v>
      </c>
    </row>
    <row r="77" spans="13:34" x14ac:dyDescent="0.15">
      <c r="M77" s="10">
        <v>75</v>
      </c>
      <c r="N77" s="10" t="s">
        <v>99</v>
      </c>
      <c r="O77" s="14" t="s">
        <v>35</v>
      </c>
      <c r="P77" s="26" t="s">
        <v>30</v>
      </c>
      <c r="Q77" s="26" t="s">
        <v>63</v>
      </c>
      <c r="R77" s="26" t="s">
        <v>84</v>
      </c>
      <c r="S77" s="10" t="str">
        <f t="shared" si="7"/>
        <v>宿泊棟29歳以下減免Xβ</v>
      </c>
      <c r="T77" s="10" t="str">
        <f t="shared" si="6"/>
        <v>宿泊棟29歳以下</v>
      </c>
      <c r="U77" s="12">
        <v>300</v>
      </c>
      <c r="V77" s="13" t="s">
        <v>65</v>
      </c>
      <c r="AD77" s="10" t="s">
        <v>230</v>
      </c>
      <c r="AE77" s="10" t="s">
        <v>227</v>
      </c>
      <c r="AG77" s="52" t="str">
        <f t="shared" si="5"/>
        <v>一般団体卓球室</v>
      </c>
      <c r="AH77" s="58">
        <v>400</v>
      </c>
    </row>
    <row r="78" spans="13:34" x14ac:dyDescent="0.15">
      <c r="M78" s="10">
        <v>76</v>
      </c>
      <c r="N78" s="10" t="s">
        <v>99</v>
      </c>
      <c r="O78" s="14" t="s">
        <v>34</v>
      </c>
      <c r="P78" s="26" t="s">
        <v>30</v>
      </c>
      <c r="Q78" s="26" t="s">
        <v>63</v>
      </c>
      <c r="R78" s="26" t="s">
        <v>84</v>
      </c>
      <c r="S78" s="10" t="str">
        <f t="shared" si="7"/>
        <v>宿泊棟30歳以上減免Xβ</v>
      </c>
      <c r="T78" s="10" t="str">
        <f t="shared" si="6"/>
        <v>宿泊棟30歳以上</v>
      </c>
      <c r="U78" s="12">
        <v>300</v>
      </c>
      <c r="V78" s="13" t="s">
        <v>65</v>
      </c>
      <c r="AD78" s="10" t="s">
        <v>230</v>
      </c>
      <c r="AE78" s="10" t="s">
        <v>271</v>
      </c>
      <c r="AG78" s="52" t="str">
        <f t="shared" si="5"/>
        <v>一般団体武道場</v>
      </c>
      <c r="AH78" s="58">
        <v>1200</v>
      </c>
    </row>
    <row r="79" spans="13:34" x14ac:dyDescent="0.15">
      <c r="M79" s="10">
        <v>77</v>
      </c>
      <c r="N79" s="10" t="s">
        <v>99</v>
      </c>
      <c r="O79" s="14" t="s">
        <v>31</v>
      </c>
      <c r="P79" s="26" t="s">
        <v>30</v>
      </c>
      <c r="Q79" s="26" t="s">
        <v>63</v>
      </c>
      <c r="R79" s="26" t="s">
        <v>84</v>
      </c>
      <c r="S79" s="10" t="str">
        <f t="shared" si="7"/>
        <v>宿泊棟指導者・関係者減免Xβ</v>
      </c>
      <c r="T79" s="10" t="str">
        <f t="shared" si="6"/>
        <v>宿泊棟指導者・関係者</v>
      </c>
      <c r="U79" s="12">
        <v>300</v>
      </c>
      <c r="V79" s="13" t="s">
        <v>65</v>
      </c>
      <c r="AD79" s="10" t="s">
        <v>230</v>
      </c>
      <c r="AE79" s="10" t="s">
        <v>228</v>
      </c>
      <c r="AG79" s="52" t="str">
        <f t="shared" si="5"/>
        <v>一般団体ホール</v>
      </c>
      <c r="AH79" s="58">
        <v>2000</v>
      </c>
    </row>
    <row r="80" spans="13:34" x14ac:dyDescent="0.15">
      <c r="M80" s="10">
        <v>78</v>
      </c>
      <c r="N80" s="10" t="s">
        <v>99</v>
      </c>
      <c r="O80" s="16" t="s">
        <v>61</v>
      </c>
      <c r="P80" s="27" t="s">
        <v>30</v>
      </c>
      <c r="Q80" s="27" t="s">
        <v>83</v>
      </c>
      <c r="R80" s="27" t="s">
        <v>84</v>
      </c>
      <c r="S80" s="10" t="str">
        <f t="shared" si="7"/>
        <v>宿泊棟未就学児（年少未満）減免Yβ</v>
      </c>
      <c r="T80" s="10" t="str">
        <f t="shared" si="6"/>
        <v>宿泊棟未就学児（年少未満）</v>
      </c>
      <c r="U80" s="20" t="s">
        <v>85</v>
      </c>
      <c r="V80" s="13" t="s">
        <v>65</v>
      </c>
      <c r="AD80" s="10" t="s">
        <v>230</v>
      </c>
      <c r="AE80" s="10" t="s">
        <v>233</v>
      </c>
      <c r="AG80" s="52" t="str">
        <f t="shared" si="5"/>
        <v>一般団体オリエンテーションルーム</v>
      </c>
      <c r="AH80" s="58">
        <v>800</v>
      </c>
    </row>
    <row r="81" spans="13:34" x14ac:dyDescent="0.15">
      <c r="M81" s="10">
        <v>79</v>
      </c>
      <c r="N81" s="10" t="s">
        <v>99</v>
      </c>
      <c r="O81" s="16" t="s">
        <v>68</v>
      </c>
      <c r="P81" s="27" t="s">
        <v>30</v>
      </c>
      <c r="Q81" s="27" t="s">
        <v>83</v>
      </c>
      <c r="R81" s="27" t="s">
        <v>84</v>
      </c>
      <c r="S81" s="10" t="str">
        <f t="shared" si="7"/>
        <v>宿泊棟未就学児（年少以上）減免Yβ</v>
      </c>
      <c r="T81" s="10" t="str">
        <f t="shared" si="6"/>
        <v>宿泊棟未就学児（年少以上）</v>
      </c>
      <c r="U81" s="12">
        <v>300</v>
      </c>
      <c r="V81" s="13" t="s">
        <v>69</v>
      </c>
      <c r="AD81" s="10" t="s">
        <v>230</v>
      </c>
      <c r="AE81" s="10" t="s">
        <v>234</v>
      </c>
      <c r="AG81" s="52" t="str">
        <f t="shared" si="5"/>
        <v>一般団体21ルーム</v>
      </c>
      <c r="AH81" s="58">
        <v>800</v>
      </c>
    </row>
    <row r="82" spans="13:34" x14ac:dyDescent="0.15">
      <c r="M82" s="10">
        <v>80</v>
      </c>
      <c r="N82" s="10" t="s">
        <v>99</v>
      </c>
      <c r="O82" s="16" t="s">
        <v>28</v>
      </c>
      <c r="P82" s="27" t="s">
        <v>30</v>
      </c>
      <c r="Q82" s="27" t="s">
        <v>83</v>
      </c>
      <c r="R82" s="27" t="s">
        <v>84</v>
      </c>
      <c r="S82" s="10" t="str">
        <f t="shared" si="7"/>
        <v>宿泊棟小学生減免Yβ</v>
      </c>
      <c r="T82" s="10" t="str">
        <f t="shared" si="6"/>
        <v>宿泊棟小学生</v>
      </c>
      <c r="U82" s="12">
        <v>300</v>
      </c>
      <c r="V82" s="13" t="s">
        <v>69</v>
      </c>
      <c r="AD82" s="10" t="s">
        <v>230</v>
      </c>
      <c r="AE82" s="10" t="s">
        <v>235</v>
      </c>
      <c r="AG82" s="52" t="str">
        <f t="shared" si="5"/>
        <v>一般団体22ルーム</v>
      </c>
      <c r="AH82" s="58">
        <v>800</v>
      </c>
    </row>
    <row r="83" spans="13:34" x14ac:dyDescent="0.15">
      <c r="M83" s="10">
        <v>81</v>
      </c>
      <c r="N83" s="10" t="s">
        <v>99</v>
      </c>
      <c r="O83" s="16" t="s">
        <v>32</v>
      </c>
      <c r="P83" s="27" t="s">
        <v>30</v>
      </c>
      <c r="Q83" s="27" t="s">
        <v>83</v>
      </c>
      <c r="R83" s="27" t="s">
        <v>84</v>
      </c>
      <c r="S83" s="10" t="str">
        <f t="shared" si="7"/>
        <v>宿泊棟中学生減免Yβ</v>
      </c>
      <c r="T83" s="10" t="str">
        <f t="shared" si="6"/>
        <v>宿泊棟中学生</v>
      </c>
      <c r="U83" s="12">
        <v>300</v>
      </c>
      <c r="V83" s="13" t="s">
        <v>69</v>
      </c>
      <c r="AD83" s="10" t="s">
        <v>230</v>
      </c>
      <c r="AE83" s="10" t="s">
        <v>236</v>
      </c>
      <c r="AG83" s="52" t="str">
        <f t="shared" si="5"/>
        <v>一般団体23ルーム</v>
      </c>
      <c r="AH83" s="58">
        <v>400</v>
      </c>
    </row>
    <row r="84" spans="13:34" x14ac:dyDescent="0.15">
      <c r="M84" s="10">
        <v>82</v>
      </c>
      <c r="N84" s="10" t="s">
        <v>99</v>
      </c>
      <c r="O84" s="16" t="s">
        <v>73</v>
      </c>
      <c r="P84" s="27" t="s">
        <v>30</v>
      </c>
      <c r="Q84" s="27" t="s">
        <v>83</v>
      </c>
      <c r="R84" s="27" t="s">
        <v>84</v>
      </c>
      <c r="S84" s="10" t="str">
        <f t="shared" si="7"/>
        <v>宿泊棟高校生減免Yβ</v>
      </c>
      <c r="T84" s="10" t="str">
        <f t="shared" si="6"/>
        <v>宿泊棟高校生</v>
      </c>
      <c r="U84" s="12">
        <v>300</v>
      </c>
      <c r="V84" s="13" t="s">
        <v>69</v>
      </c>
      <c r="AD84" s="10" t="s">
        <v>230</v>
      </c>
      <c r="AE84" s="10" t="s">
        <v>237</v>
      </c>
      <c r="AG84" s="52" t="str">
        <f t="shared" si="5"/>
        <v>一般団体24ルーム</v>
      </c>
      <c r="AH84" s="58">
        <v>400</v>
      </c>
    </row>
    <row r="85" spans="13:34" x14ac:dyDescent="0.15">
      <c r="M85" s="10">
        <v>83</v>
      </c>
      <c r="N85" s="10" t="s">
        <v>99</v>
      </c>
      <c r="O85" s="16" t="s">
        <v>75</v>
      </c>
      <c r="P85" s="27" t="s">
        <v>30</v>
      </c>
      <c r="Q85" s="27" t="s">
        <v>83</v>
      </c>
      <c r="R85" s="27" t="s">
        <v>84</v>
      </c>
      <c r="S85" s="10" t="str">
        <f t="shared" si="7"/>
        <v>宿泊棟中等教育学校生減免Yβ</v>
      </c>
      <c r="T85" s="10" t="str">
        <f t="shared" si="6"/>
        <v>宿泊棟中等教育学校生</v>
      </c>
      <c r="U85" s="12">
        <v>300</v>
      </c>
      <c r="V85" s="13" t="s">
        <v>69</v>
      </c>
      <c r="AD85" s="10" t="s">
        <v>230</v>
      </c>
      <c r="AE85" s="10" t="s">
        <v>238</v>
      </c>
      <c r="AG85" s="52" t="str">
        <f t="shared" si="5"/>
        <v>一般団体視聴覚室</v>
      </c>
      <c r="AH85" s="58">
        <v>1200</v>
      </c>
    </row>
    <row r="86" spans="13:34" x14ac:dyDescent="0.15">
      <c r="M86" s="10">
        <v>84</v>
      </c>
      <c r="N86" s="10" t="s">
        <v>99</v>
      </c>
      <c r="O86" s="16" t="s">
        <v>77</v>
      </c>
      <c r="P86" s="27" t="s">
        <v>30</v>
      </c>
      <c r="Q86" s="27" t="s">
        <v>83</v>
      </c>
      <c r="R86" s="27" t="s">
        <v>84</v>
      </c>
      <c r="S86" s="10" t="str">
        <f t="shared" si="7"/>
        <v>宿泊棟専修学校生、各種学校生減免Yβ</v>
      </c>
      <c r="T86" s="10" t="str">
        <f t="shared" si="6"/>
        <v>宿泊棟専修学校生、各種学校生</v>
      </c>
      <c r="U86" s="12">
        <v>300</v>
      </c>
      <c r="V86" s="13" t="s">
        <v>69</v>
      </c>
      <c r="AD86" s="10" t="s">
        <v>230</v>
      </c>
      <c r="AE86" s="10" t="s">
        <v>239</v>
      </c>
      <c r="AG86" s="52" t="str">
        <f t="shared" si="5"/>
        <v>一般団体本館和室</v>
      </c>
      <c r="AH86" s="58">
        <v>400</v>
      </c>
    </row>
    <row r="87" spans="13:34" x14ac:dyDescent="0.15">
      <c r="M87" s="10">
        <v>85</v>
      </c>
      <c r="N87" s="10" t="s">
        <v>99</v>
      </c>
      <c r="O87" s="16" t="s">
        <v>78</v>
      </c>
      <c r="P87" s="27" t="s">
        <v>30</v>
      </c>
      <c r="Q87" s="27" t="s">
        <v>83</v>
      </c>
      <c r="R87" s="27" t="s">
        <v>84</v>
      </c>
      <c r="S87" s="10" t="str">
        <f t="shared" si="7"/>
        <v>宿泊棟大学生（短大、高専）減免Yβ</v>
      </c>
      <c r="T87" s="10" t="str">
        <f t="shared" si="6"/>
        <v>宿泊棟大学生（短大、高専）</v>
      </c>
      <c r="U87" s="12">
        <v>300</v>
      </c>
      <c r="V87" s="13" t="s">
        <v>80</v>
      </c>
      <c r="AD87" s="10" t="s">
        <v>230</v>
      </c>
      <c r="AE87" s="10" t="s">
        <v>240</v>
      </c>
      <c r="AG87" s="52" t="str">
        <f t="shared" si="5"/>
        <v>一般団体ミュージックルーム</v>
      </c>
      <c r="AH87" s="58">
        <v>800</v>
      </c>
    </row>
    <row r="88" spans="13:34" x14ac:dyDescent="0.15">
      <c r="M88" s="10">
        <v>86</v>
      </c>
      <c r="N88" s="10" t="s">
        <v>99</v>
      </c>
      <c r="O88" s="16" t="s">
        <v>35</v>
      </c>
      <c r="P88" s="27" t="s">
        <v>30</v>
      </c>
      <c r="Q88" s="27" t="s">
        <v>83</v>
      </c>
      <c r="R88" s="27" t="s">
        <v>84</v>
      </c>
      <c r="S88" s="10" t="str">
        <f t="shared" si="7"/>
        <v>宿泊棟29歳以下減免Yβ</v>
      </c>
      <c r="T88" s="10" t="str">
        <f t="shared" si="6"/>
        <v>宿泊棟29歳以下</v>
      </c>
      <c r="U88" s="12">
        <v>300</v>
      </c>
      <c r="V88" s="13" t="s">
        <v>65</v>
      </c>
      <c r="AD88" s="10" t="s">
        <v>230</v>
      </c>
      <c r="AE88" s="10" t="s">
        <v>254</v>
      </c>
      <c r="AG88" s="52" t="str">
        <f t="shared" si="5"/>
        <v>一般団体25ルーム</v>
      </c>
      <c r="AH88" s="58">
        <v>400</v>
      </c>
    </row>
    <row r="89" spans="13:34" x14ac:dyDescent="0.15">
      <c r="M89" s="10">
        <v>87</v>
      </c>
      <c r="N89" s="10" t="s">
        <v>99</v>
      </c>
      <c r="O89" s="16" t="s">
        <v>34</v>
      </c>
      <c r="P89" s="27" t="s">
        <v>30</v>
      </c>
      <c r="Q89" s="27" t="s">
        <v>83</v>
      </c>
      <c r="R89" s="27" t="s">
        <v>84</v>
      </c>
      <c r="S89" s="10" t="str">
        <f t="shared" si="7"/>
        <v>宿泊棟30歳以上減免Yβ</v>
      </c>
      <c r="T89" s="10" t="str">
        <f t="shared" si="6"/>
        <v>宿泊棟30歳以上</v>
      </c>
      <c r="U89" s="12">
        <v>300</v>
      </c>
      <c r="V89" s="13" t="s">
        <v>65</v>
      </c>
      <c r="AD89" s="10" t="s">
        <v>230</v>
      </c>
      <c r="AE89" s="10" t="s">
        <v>241</v>
      </c>
      <c r="AG89" s="52" t="str">
        <f t="shared" si="5"/>
        <v>一般団体30ルーム</v>
      </c>
      <c r="AH89" s="58">
        <v>800</v>
      </c>
    </row>
    <row r="90" spans="13:34" x14ac:dyDescent="0.15">
      <c r="M90" s="10">
        <v>88</v>
      </c>
      <c r="N90" s="10" t="s">
        <v>99</v>
      </c>
      <c r="O90" s="16" t="s">
        <v>31</v>
      </c>
      <c r="P90" s="27" t="s">
        <v>30</v>
      </c>
      <c r="Q90" s="27" t="s">
        <v>83</v>
      </c>
      <c r="R90" s="27" t="s">
        <v>84</v>
      </c>
      <c r="S90" s="10" t="str">
        <f t="shared" si="7"/>
        <v>宿泊棟指導者・関係者減免Yβ</v>
      </c>
      <c r="T90" s="10" t="str">
        <f t="shared" si="6"/>
        <v>宿泊棟指導者・関係者</v>
      </c>
      <c r="U90" s="12">
        <v>300</v>
      </c>
      <c r="V90" s="13" t="s">
        <v>65</v>
      </c>
      <c r="AD90" s="10" t="s">
        <v>230</v>
      </c>
      <c r="AE90" s="10" t="s">
        <v>242</v>
      </c>
      <c r="AG90" s="52" t="str">
        <f t="shared" si="5"/>
        <v>一般団体31ルーム</v>
      </c>
      <c r="AH90" s="58">
        <v>800</v>
      </c>
    </row>
    <row r="91" spans="13:34" x14ac:dyDescent="0.15">
      <c r="M91" s="10">
        <v>89</v>
      </c>
      <c r="N91" s="10" t="s">
        <v>96</v>
      </c>
      <c r="O91" s="17" t="s">
        <v>61</v>
      </c>
      <c r="P91" s="28"/>
      <c r="Q91" s="28" t="s">
        <v>63</v>
      </c>
      <c r="R91" s="28" t="s">
        <v>64</v>
      </c>
      <c r="S91" s="10" t="str">
        <f t="shared" si="7"/>
        <v>キャンプセンター未就学児（年少未満）Xα</v>
      </c>
      <c r="T91" s="10" t="str">
        <f t="shared" si="6"/>
        <v>キャンプセンター未就学児（年少未満）</v>
      </c>
      <c r="U91" s="12">
        <v>0</v>
      </c>
      <c r="V91" s="13" t="s">
        <v>65</v>
      </c>
      <c r="AD91" s="10" t="s">
        <v>230</v>
      </c>
      <c r="AE91" s="10" t="s">
        <v>243</v>
      </c>
      <c r="AG91" s="52" t="str">
        <f t="shared" si="5"/>
        <v>一般団体32ルーム</v>
      </c>
      <c r="AH91" s="58">
        <v>400</v>
      </c>
    </row>
    <row r="92" spans="13:34" x14ac:dyDescent="0.15">
      <c r="M92" s="10">
        <v>90</v>
      </c>
      <c r="N92" s="10" t="s">
        <v>96</v>
      </c>
      <c r="O92" s="17" t="s">
        <v>68</v>
      </c>
      <c r="P92" s="28"/>
      <c r="Q92" s="28" t="s">
        <v>63</v>
      </c>
      <c r="R92" s="28" t="s">
        <v>64</v>
      </c>
      <c r="S92" s="10" t="str">
        <f t="shared" si="7"/>
        <v>キャンプセンター未就学児（年少以上）Xα</v>
      </c>
      <c r="T92" s="10" t="str">
        <f t="shared" si="6"/>
        <v>キャンプセンター未就学児（年少以上）</v>
      </c>
      <c r="U92" s="12">
        <v>300</v>
      </c>
      <c r="V92" s="13" t="s">
        <v>65</v>
      </c>
      <c r="AD92" s="10" t="s">
        <v>230</v>
      </c>
      <c r="AE92" s="12" t="s">
        <v>244</v>
      </c>
      <c r="AG92" s="52" t="str">
        <f t="shared" si="5"/>
        <v>一般団体33ルーム</v>
      </c>
      <c r="AH92" s="58">
        <v>400</v>
      </c>
    </row>
    <row r="93" spans="13:34" x14ac:dyDescent="0.15">
      <c r="M93" s="10">
        <v>91</v>
      </c>
      <c r="N93" s="10" t="s">
        <v>96</v>
      </c>
      <c r="O93" s="17" t="s">
        <v>70</v>
      </c>
      <c r="P93" s="28"/>
      <c r="Q93" s="28" t="s">
        <v>63</v>
      </c>
      <c r="R93" s="28" t="s">
        <v>64</v>
      </c>
      <c r="S93" s="10" t="str">
        <f t="shared" si="7"/>
        <v>キャンプセンター小学生Xα</v>
      </c>
      <c r="T93" s="10" t="str">
        <f t="shared" si="6"/>
        <v>キャンプセンター小学生</v>
      </c>
      <c r="U93" s="12">
        <v>300</v>
      </c>
      <c r="V93" s="13" t="s">
        <v>65</v>
      </c>
      <c r="AD93" s="10" t="s">
        <v>230</v>
      </c>
      <c r="AE93" s="12" t="s">
        <v>245</v>
      </c>
      <c r="AG93" s="52" t="str">
        <f t="shared" si="5"/>
        <v>一般団体34ルーム</v>
      </c>
      <c r="AH93" s="58">
        <v>1200</v>
      </c>
    </row>
    <row r="94" spans="13:34" x14ac:dyDescent="0.15">
      <c r="M94" s="10">
        <v>92</v>
      </c>
      <c r="N94" s="10" t="s">
        <v>96</v>
      </c>
      <c r="O94" s="17" t="s">
        <v>71</v>
      </c>
      <c r="P94" s="28"/>
      <c r="Q94" s="28" t="s">
        <v>63</v>
      </c>
      <c r="R94" s="28" t="s">
        <v>64</v>
      </c>
      <c r="S94" s="10" t="str">
        <f t="shared" si="7"/>
        <v>キャンプセンター中学生Xα</v>
      </c>
      <c r="T94" s="10" t="str">
        <f t="shared" si="6"/>
        <v>キャンプセンター中学生</v>
      </c>
      <c r="U94" s="12">
        <v>300</v>
      </c>
      <c r="V94" s="13" t="s">
        <v>65</v>
      </c>
      <c r="AD94" s="10" t="s">
        <v>230</v>
      </c>
      <c r="AE94" s="12" t="s">
        <v>246</v>
      </c>
      <c r="AG94" s="52" t="str">
        <f t="shared" si="5"/>
        <v>一般団体35ルーム</v>
      </c>
      <c r="AH94" s="58">
        <v>800</v>
      </c>
    </row>
    <row r="95" spans="13:34" x14ac:dyDescent="0.15">
      <c r="M95" s="10">
        <v>93</v>
      </c>
      <c r="N95" s="10" t="s">
        <v>96</v>
      </c>
      <c r="O95" s="17" t="s">
        <v>72</v>
      </c>
      <c r="P95" s="28"/>
      <c r="Q95" s="28" t="s">
        <v>63</v>
      </c>
      <c r="R95" s="28" t="s">
        <v>64</v>
      </c>
      <c r="S95" s="10" t="str">
        <f t="shared" si="7"/>
        <v>キャンプセンター高校生Xα</v>
      </c>
      <c r="T95" s="10" t="str">
        <f t="shared" si="6"/>
        <v>キャンプセンター高校生</v>
      </c>
      <c r="U95" s="12">
        <v>300</v>
      </c>
      <c r="V95" s="13" t="s">
        <v>65</v>
      </c>
      <c r="AD95" s="10" t="s">
        <v>230</v>
      </c>
      <c r="AE95" s="12" t="s">
        <v>247</v>
      </c>
      <c r="AG95" s="52" t="str">
        <f t="shared" si="5"/>
        <v>一般団体36ルーム</v>
      </c>
      <c r="AH95" s="58">
        <v>800</v>
      </c>
    </row>
    <row r="96" spans="13:34" x14ac:dyDescent="0.15">
      <c r="M96" s="10">
        <v>94</v>
      </c>
      <c r="N96" s="10" t="s">
        <v>96</v>
      </c>
      <c r="O96" s="17" t="s">
        <v>74</v>
      </c>
      <c r="P96" s="28"/>
      <c r="Q96" s="28" t="s">
        <v>63</v>
      </c>
      <c r="R96" s="28" t="s">
        <v>64</v>
      </c>
      <c r="S96" s="10" t="str">
        <f t="shared" si="7"/>
        <v>キャンプセンター中等教育学校生Xα</v>
      </c>
      <c r="T96" s="10" t="str">
        <f t="shared" si="6"/>
        <v>キャンプセンター中等教育学校生</v>
      </c>
      <c r="U96" s="12">
        <v>300</v>
      </c>
      <c r="V96" s="13" t="s">
        <v>65</v>
      </c>
      <c r="AD96" s="10" t="s">
        <v>230</v>
      </c>
      <c r="AE96" s="12" t="s">
        <v>253</v>
      </c>
      <c r="AG96" s="52" t="str">
        <f t="shared" si="5"/>
        <v>一般団体リフレッシュルーム</v>
      </c>
      <c r="AH96" s="58">
        <v>800</v>
      </c>
    </row>
    <row r="97" spans="13:34" x14ac:dyDescent="0.15">
      <c r="M97" s="10">
        <v>95</v>
      </c>
      <c r="N97" s="10" t="s">
        <v>96</v>
      </c>
      <c r="O97" s="17" t="s">
        <v>76</v>
      </c>
      <c r="P97" s="28"/>
      <c r="Q97" s="28" t="s">
        <v>63</v>
      </c>
      <c r="R97" s="28" t="s">
        <v>64</v>
      </c>
      <c r="S97" s="10" t="str">
        <f t="shared" si="7"/>
        <v>キャンプセンター専修学校生、各種学校生Xα</v>
      </c>
      <c r="T97" s="10" t="str">
        <f t="shared" si="6"/>
        <v>キャンプセンター専修学校生、各種学校生</v>
      </c>
      <c r="U97" s="12">
        <v>300</v>
      </c>
      <c r="V97" s="13" t="s">
        <v>65</v>
      </c>
      <c r="AD97" s="10" t="s">
        <v>230</v>
      </c>
      <c r="AE97" s="12" t="s">
        <v>248</v>
      </c>
      <c r="AG97" s="52" t="str">
        <f t="shared" si="5"/>
        <v>一般団体武道館和室</v>
      </c>
      <c r="AH97" s="58">
        <v>400</v>
      </c>
    </row>
    <row r="98" spans="13:34" x14ac:dyDescent="0.15">
      <c r="M98" s="10">
        <v>96</v>
      </c>
      <c r="N98" s="10" t="s">
        <v>96</v>
      </c>
      <c r="O98" s="17" t="s">
        <v>78</v>
      </c>
      <c r="P98" s="28"/>
      <c r="Q98" s="28" t="s">
        <v>63</v>
      </c>
      <c r="R98" s="28" t="s">
        <v>64</v>
      </c>
      <c r="S98" s="10" t="str">
        <f t="shared" si="7"/>
        <v>キャンプセンター大学生（短大、高専）Xα</v>
      </c>
      <c r="T98" s="10" t="str">
        <f t="shared" si="6"/>
        <v>キャンプセンター大学生（短大、高専）</v>
      </c>
      <c r="U98" s="12">
        <v>600</v>
      </c>
      <c r="V98" s="13" t="s">
        <v>65</v>
      </c>
      <c r="AD98" s="10" t="s">
        <v>230</v>
      </c>
      <c r="AE98" s="12" t="s">
        <v>249</v>
      </c>
      <c r="AG98" s="52" t="str">
        <f t="shared" si="5"/>
        <v>一般団体スポーツ研修室</v>
      </c>
      <c r="AH98" s="58">
        <v>400</v>
      </c>
    </row>
    <row r="99" spans="13:34" x14ac:dyDescent="0.15">
      <c r="M99" s="10">
        <v>97</v>
      </c>
      <c r="N99" s="10" t="s">
        <v>96</v>
      </c>
      <c r="O99" s="17" t="s">
        <v>35</v>
      </c>
      <c r="P99" s="28"/>
      <c r="Q99" s="28" t="s">
        <v>63</v>
      </c>
      <c r="R99" s="28" t="s">
        <v>64</v>
      </c>
      <c r="S99" s="10" t="str">
        <f t="shared" si="7"/>
        <v>キャンプセンター29歳以下Xα</v>
      </c>
      <c r="T99" s="10" t="str">
        <f t="shared" si="6"/>
        <v>キャンプセンター29歳以下</v>
      </c>
      <c r="U99" s="12">
        <v>1200</v>
      </c>
      <c r="V99" s="13" t="s">
        <v>65</v>
      </c>
      <c r="AD99" s="10" t="s">
        <v>230</v>
      </c>
      <c r="AE99" s="12" t="s">
        <v>252</v>
      </c>
      <c r="AG99" s="52" t="str">
        <f t="shared" ref="AG99:AG101" si="8">AD99&amp;AE99</f>
        <v>一般団体クラフト室</v>
      </c>
      <c r="AH99" s="58">
        <v>800</v>
      </c>
    </row>
    <row r="100" spans="13:34" x14ac:dyDescent="0.15">
      <c r="M100" s="10">
        <v>98</v>
      </c>
      <c r="N100" s="10" t="s">
        <v>96</v>
      </c>
      <c r="O100" s="17" t="s">
        <v>34</v>
      </c>
      <c r="P100" s="28"/>
      <c r="Q100" s="28" t="s">
        <v>63</v>
      </c>
      <c r="R100" s="28" t="s">
        <v>64</v>
      </c>
      <c r="S100" s="10" t="str">
        <f t="shared" si="7"/>
        <v>キャンプセンター30歳以上Xα</v>
      </c>
      <c r="T100" s="10" t="str">
        <f t="shared" si="6"/>
        <v>キャンプセンター30歳以上</v>
      </c>
      <c r="U100" s="12">
        <v>1200</v>
      </c>
      <c r="V100" s="13" t="s">
        <v>65</v>
      </c>
      <c r="AD100" s="10" t="s">
        <v>230</v>
      </c>
      <c r="AE100" s="12" t="s">
        <v>250</v>
      </c>
      <c r="AG100" s="52" t="str">
        <f t="shared" si="8"/>
        <v>一般団体エコスタディルーム</v>
      </c>
      <c r="AH100" s="58">
        <v>800</v>
      </c>
    </row>
    <row r="101" spans="13:34" x14ac:dyDescent="0.15">
      <c r="M101" s="10">
        <v>99</v>
      </c>
      <c r="N101" s="10" t="s">
        <v>96</v>
      </c>
      <c r="O101" s="17" t="s">
        <v>31</v>
      </c>
      <c r="P101" s="28"/>
      <c r="Q101" s="28" t="s">
        <v>63</v>
      </c>
      <c r="R101" s="28" t="s">
        <v>64</v>
      </c>
      <c r="S101" s="10" t="str">
        <f t="shared" si="7"/>
        <v>キャンプセンター指導者・関係者Xα</v>
      </c>
      <c r="T101" s="10" t="str">
        <f t="shared" si="6"/>
        <v>キャンプセンター指導者・関係者</v>
      </c>
      <c r="U101" s="12">
        <v>600</v>
      </c>
      <c r="V101" s="13" t="s">
        <v>65</v>
      </c>
      <c r="AD101" s="10" t="s">
        <v>230</v>
      </c>
      <c r="AE101" s="12" t="s">
        <v>251</v>
      </c>
      <c r="AG101" s="52" t="str">
        <f t="shared" si="8"/>
        <v>一般団体シアタールーム</v>
      </c>
      <c r="AH101" s="58">
        <v>800</v>
      </c>
    </row>
    <row r="102" spans="13:34" x14ac:dyDescent="0.15">
      <c r="M102" s="10">
        <v>100</v>
      </c>
      <c r="N102" s="10" t="s">
        <v>96</v>
      </c>
      <c r="O102" s="11" t="s">
        <v>61</v>
      </c>
      <c r="P102" s="25"/>
      <c r="Q102" s="25" t="s">
        <v>83</v>
      </c>
      <c r="R102" s="25" t="s">
        <v>64</v>
      </c>
      <c r="S102" s="10" t="str">
        <f t="shared" ref="S102:S123" si="9">N102&amp;O102&amp;P102&amp;Q102&amp;R102</f>
        <v>キャンプセンター未就学児（年少未満）Yα</v>
      </c>
      <c r="T102" s="10" t="str">
        <f t="shared" si="6"/>
        <v>キャンプセンター未就学児（年少未満）</v>
      </c>
      <c r="U102" s="12">
        <v>0</v>
      </c>
      <c r="V102" s="13" t="s">
        <v>65</v>
      </c>
    </row>
    <row r="103" spans="13:34" x14ac:dyDescent="0.15">
      <c r="M103" s="10">
        <v>101</v>
      </c>
      <c r="N103" s="10" t="s">
        <v>96</v>
      </c>
      <c r="O103" s="11" t="s">
        <v>68</v>
      </c>
      <c r="P103" s="25"/>
      <c r="Q103" s="25" t="s">
        <v>83</v>
      </c>
      <c r="R103" s="25" t="s">
        <v>64</v>
      </c>
      <c r="S103" s="10" t="str">
        <f t="shared" si="9"/>
        <v>キャンプセンター未就学児（年少以上）Yα</v>
      </c>
      <c r="T103" s="10" t="str">
        <f t="shared" si="6"/>
        <v>キャンプセンター未就学児（年少以上）</v>
      </c>
      <c r="U103" s="12">
        <v>300</v>
      </c>
      <c r="V103" s="13" t="s">
        <v>65</v>
      </c>
    </row>
    <row r="104" spans="13:34" x14ac:dyDescent="0.15">
      <c r="M104" s="10">
        <v>102</v>
      </c>
      <c r="N104" s="10" t="s">
        <v>96</v>
      </c>
      <c r="O104" s="11" t="s">
        <v>70</v>
      </c>
      <c r="P104" s="25"/>
      <c r="Q104" s="25" t="s">
        <v>83</v>
      </c>
      <c r="R104" s="25" t="s">
        <v>64</v>
      </c>
      <c r="S104" s="10" t="str">
        <f t="shared" si="9"/>
        <v>キャンプセンター小学生Yα</v>
      </c>
      <c r="T104" s="10" t="str">
        <f t="shared" si="6"/>
        <v>キャンプセンター小学生</v>
      </c>
      <c r="U104" s="12">
        <v>300</v>
      </c>
      <c r="V104" s="13" t="s">
        <v>65</v>
      </c>
    </row>
    <row r="105" spans="13:34" x14ac:dyDescent="0.15">
      <c r="M105" s="10">
        <v>103</v>
      </c>
      <c r="N105" s="10" t="s">
        <v>96</v>
      </c>
      <c r="O105" s="11" t="s">
        <v>71</v>
      </c>
      <c r="P105" s="25"/>
      <c r="Q105" s="25" t="s">
        <v>83</v>
      </c>
      <c r="R105" s="25" t="s">
        <v>64</v>
      </c>
      <c r="S105" s="10" t="str">
        <f t="shared" si="9"/>
        <v>キャンプセンター中学生Yα</v>
      </c>
      <c r="T105" s="10" t="str">
        <f t="shared" si="6"/>
        <v>キャンプセンター中学生</v>
      </c>
      <c r="U105" s="12">
        <v>300</v>
      </c>
      <c r="V105" s="13" t="s">
        <v>65</v>
      </c>
    </row>
    <row r="106" spans="13:34" x14ac:dyDescent="0.15">
      <c r="M106" s="10">
        <v>104</v>
      </c>
      <c r="N106" s="10" t="s">
        <v>96</v>
      </c>
      <c r="O106" s="11" t="s">
        <v>72</v>
      </c>
      <c r="P106" s="25"/>
      <c r="Q106" s="25" t="s">
        <v>83</v>
      </c>
      <c r="R106" s="25" t="s">
        <v>64</v>
      </c>
      <c r="S106" s="10" t="str">
        <f t="shared" si="9"/>
        <v>キャンプセンター高校生Yα</v>
      </c>
      <c r="T106" s="10" t="str">
        <f t="shared" si="6"/>
        <v>キャンプセンター高校生</v>
      </c>
      <c r="U106" s="12">
        <v>300</v>
      </c>
      <c r="V106" s="13" t="s">
        <v>65</v>
      </c>
    </row>
    <row r="107" spans="13:34" x14ac:dyDescent="0.15">
      <c r="M107" s="10">
        <v>105</v>
      </c>
      <c r="N107" s="10" t="s">
        <v>96</v>
      </c>
      <c r="O107" s="11" t="s">
        <v>74</v>
      </c>
      <c r="P107" s="25"/>
      <c r="Q107" s="25" t="s">
        <v>83</v>
      </c>
      <c r="R107" s="25" t="s">
        <v>64</v>
      </c>
      <c r="S107" s="10" t="str">
        <f t="shared" si="9"/>
        <v>キャンプセンター中等教育学校生Yα</v>
      </c>
      <c r="T107" s="10" t="str">
        <f t="shared" si="6"/>
        <v>キャンプセンター中等教育学校生</v>
      </c>
      <c r="U107" s="12">
        <v>300</v>
      </c>
      <c r="V107" s="13" t="s">
        <v>65</v>
      </c>
    </row>
    <row r="108" spans="13:34" x14ac:dyDescent="0.15">
      <c r="M108" s="10">
        <v>106</v>
      </c>
      <c r="N108" s="10" t="s">
        <v>96</v>
      </c>
      <c r="O108" s="11" t="s">
        <v>76</v>
      </c>
      <c r="P108" s="25"/>
      <c r="Q108" s="25" t="s">
        <v>83</v>
      </c>
      <c r="R108" s="25" t="s">
        <v>64</v>
      </c>
      <c r="S108" s="10" t="str">
        <f t="shared" si="9"/>
        <v>キャンプセンター専修学校生、各種学校生Yα</v>
      </c>
      <c r="T108" s="10" t="str">
        <f t="shared" si="6"/>
        <v>キャンプセンター専修学校生、各種学校生</v>
      </c>
      <c r="U108" s="12">
        <v>300</v>
      </c>
      <c r="V108" s="13" t="s">
        <v>65</v>
      </c>
    </row>
    <row r="109" spans="13:34" x14ac:dyDescent="0.15">
      <c r="M109" s="10">
        <v>107</v>
      </c>
      <c r="N109" s="10" t="s">
        <v>96</v>
      </c>
      <c r="O109" s="11" t="s">
        <v>78</v>
      </c>
      <c r="P109" s="25"/>
      <c r="Q109" s="25" t="s">
        <v>83</v>
      </c>
      <c r="R109" s="25" t="s">
        <v>64</v>
      </c>
      <c r="S109" s="10" t="str">
        <f t="shared" si="9"/>
        <v>キャンプセンター大学生（短大、高専）Yα</v>
      </c>
      <c r="T109" s="10" t="str">
        <f t="shared" si="6"/>
        <v>キャンプセンター大学生（短大、高専）</v>
      </c>
      <c r="U109" s="12">
        <v>600</v>
      </c>
      <c r="V109" s="13" t="s">
        <v>65</v>
      </c>
    </row>
    <row r="110" spans="13:34" x14ac:dyDescent="0.15">
      <c r="M110" s="10">
        <v>108</v>
      </c>
      <c r="N110" s="10" t="s">
        <v>96</v>
      </c>
      <c r="O110" s="11" t="s">
        <v>35</v>
      </c>
      <c r="P110" s="25"/>
      <c r="Q110" s="25" t="s">
        <v>83</v>
      </c>
      <c r="R110" s="25" t="s">
        <v>64</v>
      </c>
      <c r="S110" s="10" t="str">
        <f t="shared" si="9"/>
        <v>キャンプセンター29歳以下Yα</v>
      </c>
      <c r="T110" s="10" t="str">
        <f t="shared" si="6"/>
        <v>キャンプセンター29歳以下</v>
      </c>
      <c r="U110" s="12">
        <v>1200</v>
      </c>
      <c r="V110" s="13" t="s">
        <v>65</v>
      </c>
    </row>
    <row r="111" spans="13:34" x14ac:dyDescent="0.15">
      <c r="M111" s="10">
        <v>109</v>
      </c>
      <c r="N111" s="10" t="s">
        <v>96</v>
      </c>
      <c r="O111" s="11" t="s">
        <v>34</v>
      </c>
      <c r="P111" s="25"/>
      <c r="Q111" s="25" t="s">
        <v>83</v>
      </c>
      <c r="R111" s="25" t="s">
        <v>64</v>
      </c>
      <c r="S111" s="10" t="str">
        <f t="shared" si="9"/>
        <v>キャンプセンター30歳以上Yα</v>
      </c>
      <c r="T111" s="10" t="str">
        <f t="shared" si="6"/>
        <v>キャンプセンター30歳以上</v>
      </c>
      <c r="U111" s="12">
        <v>1200</v>
      </c>
      <c r="V111" s="13" t="s">
        <v>65</v>
      </c>
    </row>
    <row r="112" spans="13:34" x14ac:dyDescent="0.15">
      <c r="M112" s="10">
        <v>110</v>
      </c>
      <c r="N112" s="10" t="s">
        <v>96</v>
      </c>
      <c r="O112" s="11" t="s">
        <v>31</v>
      </c>
      <c r="P112" s="25"/>
      <c r="Q112" s="25" t="s">
        <v>83</v>
      </c>
      <c r="R112" s="25" t="s">
        <v>64</v>
      </c>
      <c r="S112" s="10" t="str">
        <f t="shared" si="9"/>
        <v>キャンプセンター指導者・関係者Yα</v>
      </c>
      <c r="T112" s="10" t="str">
        <f t="shared" si="6"/>
        <v>キャンプセンター指導者・関係者</v>
      </c>
      <c r="U112" s="12">
        <v>600</v>
      </c>
      <c r="V112" s="13" t="s">
        <v>65</v>
      </c>
    </row>
    <row r="113" spans="13:22" x14ac:dyDescent="0.15">
      <c r="M113" s="10">
        <v>111</v>
      </c>
      <c r="N113" s="10" t="s">
        <v>96</v>
      </c>
      <c r="O113" s="14" t="s">
        <v>61</v>
      </c>
      <c r="P113" s="26"/>
      <c r="Q113" s="26" t="s">
        <v>63</v>
      </c>
      <c r="R113" s="26" t="s">
        <v>84</v>
      </c>
      <c r="S113" s="10" t="str">
        <f t="shared" si="9"/>
        <v>キャンプセンター未就学児（年少未満）Xβ</v>
      </c>
      <c r="T113" s="10" t="str">
        <f t="shared" ref="T113:T156" si="10">N113&amp;O113</f>
        <v>キャンプセンター未就学児（年少未満）</v>
      </c>
      <c r="U113" s="12">
        <v>0</v>
      </c>
      <c r="V113" s="13" t="s">
        <v>65</v>
      </c>
    </row>
    <row r="114" spans="13:22" x14ac:dyDescent="0.15">
      <c r="M114" s="10">
        <v>112</v>
      </c>
      <c r="N114" s="10" t="s">
        <v>96</v>
      </c>
      <c r="O114" s="14" t="s">
        <v>68</v>
      </c>
      <c r="P114" s="26"/>
      <c r="Q114" s="26" t="s">
        <v>63</v>
      </c>
      <c r="R114" s="26" t="s">
        <v>86</v>
      </c>
      <c r="S114" s="10" t="str">
        <f t="shared" si="9"/>
        <v>キャンプセンター未就学児（年少以上）Xβ</v>
      </c>
      <c r="T114" s="10" t="str">
        <f t="shared" si="10"/>
        <v>キャンプセンター未就学児（年少以上）</v>
      </c>
      <c r="U114" s="12">
        <v>300</v>
      </c>
      <c r="V114" s="13" t="s">
        <v>65</v>
      </c>
    </row>
    <row r="115" spans="13:22" x14ac:dyDescent="0.15">
      <c r="M115" s="10">
        <v>113</v>
      </c>
      <c r="N115" s="10" t="s">
        <v>96</v>
      </c>
      <c r="O115" s="14" t="s">
        <v>70</v>
      </c>
      <c r="P115" s="26"/>
      <c r="Q115" s="26" t="s">
        <v>63</v>
      </c>
      <c r="R115" s="26" t="s">
        <v>86</v>
      </c>
      <c r="S115" s="10" t="str">
        <f t="shared" si="9"/>
        <v>キャンプセンター小学生Xβ</v>
      </c>
      <c r="T115" s="10" t="str">
        <f t="shared" si="10"/>
        <v>キャンプセンター小学生</v>
      </c>
      <c r="U115" s="12">
        <v>300</v>
      </c>
      <c r="V115" s="13" t="s">
        <v>65</v>
      </c>
    </row>
    <row r="116" spans="13:22" x14ac:dyDescent="0.15">
      <c r="M116" s="10">
        <v>114</v>
      </c>
      <c r="N116" s="10" t="s">
        <v>96</v>
      </c>
      <c r="O116" s="14" t="s">
        <v>71</v>
      </c>
      <c r="P116" s="26"/>
      <c r="Q116" s="26" t="s">
        <v>63</v>
      </c>
      <c r="R116" s="26" t="s">
        <v>86</v>
      </c>
      <c r="S116" s="10" t="str">
        <f t="shared" si="9"/>
        <v>キャンプセンター中学生Xβ</v>
      </c>
      <c r="T116" s="10" t="str">
        <f t="shared" si="10"/>
        <v>キャンプセンター中学生</v>
      </c>
      <c r="U116" s="12">
        <v>300</v>
      </c>
      <c r="V116" s="13" t="s">
        <v>65</v>
      </c>
    </row>
    <row r="117" spans="13:22" x14ac:dyDescent="0.15">
      <c r="M117" s="10">
        <v>115</v>
      </c>
      <c r="N117" s="10" t="s">
        <v>96</v>
      </c>
      <c r="O117" s="14" t="s">
        <v>72</v>
      </c>
      <c r="P117" s="26"/>
      <c r="Q117" s="26" t="s">
        <v>63</v>
      </c>
      <c r="R117" s="26" t="s">
        <v>86</v>
      </c>
      <c r="S117" s="10" t="str">
        <f t="shared" si="9"/>
        <v>キャンプセンター高校生Xβ</v>
      </c>
      <c r="T117" s="10" t="str">
        <f t="shared" si="10"/>
        <v>キャンプセンター高校生</v>
      </c>
      <c r="U117" s="12">
        <v>300</v>
      </c>
      <c r="V117" s="13" t="s">
        <v>65</v>
      </c>
    </row>
    <row r="118" spans="13:22" x14ac:dyDescent="0.15">
      <c r="M118" s="10">
        <v>116</v>
      </c>
      <c r="N118" s="10" t="s">
        <v>96</v>
      </c>
      <c r="O118" s="14" t="s">
        <v>74</v>
      </c>
      <c r="P118" s="26"/>
      <c r="Q118" s="26" t="s">
        <v>63</v>
      </c>
      <c r="R118" s="26" t="s">
        <v>86</v>
      </c>
      <c r="S118" s="10" t="str">
        <f t="shared" si="9"/>
        <v>キャンプセンター中等教育学校生Xβ</v>
      </c>
      <c r="T118" s="10" t="str">
        <f t="shared" si="10"/>
        <v>キャンプセンター中等教育学校生</v>
      </c>
      <c r="U118" s="12">
        <v>300</v>
      </c>
      <c r="V118" s="13" t="s">
        <v>65</v>
      </c>
    </row>
    <row r="119" spans="13:22" x14ac:dyDescent="0.15">
      <c r="M119" s="10">
        <v>117</v>
      </c>
      <c r="N119" s="10" t="s">
        <v>96</v>
      </c>
      <c r="O119" s="14" t="s">
        <v>76</v>
      </c>
      <c r="P119" s="26"/>
      <c r="Q119" s="26" t="s">
        <v>63</v>
      </c>
      <c r="R119" s="26" t="s">
        <v>86</v>
      </c>
      <c r="S119" s="10" t="str">
        <f t="shared" si="9"/>
        <v>キャンプセンター専修学校生、各種学校生Xβ</v>
      </c>
      <c r="T119" s="10" t="str">
        <f t="shared" si="10"/>
        <v>キャンプセンター専修学校生、各種学校生</v>
      </c>
      <c r="U119" s="12">
        <v>300</v>
      </c>
      <c r="V119" s="13" t="s">
        <v>65</v>
      </c>
    </row>
    <row r="120" spans="13:22" x14ac:dyDescent="0.15">
      <c r="M120" s="10">
        <v>118</v>
      </c>
      <c r="N120" s="10" t="s">
        <v>96</v>
      </c>
      <c r="O120" s="14" t="s">
        <v>78</v>
      </c>
      <c r="P120" s="26"/>
      <c r="Q120" s="26" t="s">
        <v>63</v>
      </c>
      <c r="R120" s="26" t="s">
        <v>86</v>
      </c>
      <c r="S120" s="10" t="str">
        <f t="shared" si="9"/>
        <v>キャンプセンター大学生（短大、高専）Xβ</v>
      </c>
      <c r="T120" s="10" t="str">
        <f t="shared" si="10"/>
        <v>キャンプセンター大学生（短大、高専）</v>
      </c>
      <c r="U120" s="12">
        <v>600</v>
      </c>
      <c r="V120" s="13" t="s">
        <v>65</v>
      </c>
    </row>
    <row r="121" spans="13:22" x14ac:dyDescent="0.15">
      <c r="M121" s="10">
        <v>119</v>
      </c>
      <c r="N121" s="10" t="s">
        <v>96</v>
      </c>
      <c r="O121" s="14" t="s">
        <v>35</v>
      </c>
      <c r="P121" s="26"/>
      <c r="Q121" s="26" t="s">
        <v>63</v>
      </c>
      <c r="R121" s="26" t="s">
        <v>86</v>
      </c>
      <c r="S121" s="10" t="str">
        <f t="shared" si="9"/>
        <v>キャンプセンター29歳以下Xβ</v>
      </c>
      <c r="T121" s="10" t="str">
        <f t="shared" si="10"/>
        <v>キャンプセンター29歳以下</v>
      </c>
      <c r="U121" s="12">
        <v>1200</v>
      </c>
      <c r="V121" s="13" t="s">
        <v>65</v>
      </c>
    </row>
    <row r="122" spans="13:22" x14ac:dyDescent="0.15">
      <c r="M122" s="10">
        <v>120</v>
      </c>
      <c r="N122" s="10" t="s">
        <v>96</v>
      </c>
      <c r="O122" s="14" t="s">
        <v>34</v>
      </c>
      <c r="P122" s="26"/>
      <c r="Q122" s="26" t="s">
        <v>63</v>
      </c>
      <c r="R122" s="26" t="s">
        <v>86</v>
      </c>
      <c r="S122" s="10" t="str">
        <f t="shared" si="9"/>
        <v>キャンプセンター30歳以上Xβ</v>
      </c>
      <c r="T122" s="10" t="str">
        <f t="shared" si="10"/>
        <v>キャンプセンター30歳以上</v>
      </c>
      <c r="U122" s="12">
        <v>1200</v>
      </c>
      <c r="V122" s="13" t="s">
        <v>65</v>
      </c>
    </row>
    <row r="123" spans="13:22" x14ac:dyDescent="0.15">
      <c r="M123" s="10">
        <v>121</v>
      </c>
      <c r="N123" s="10" t="s">
        <v>96</v>
      </c>
      <c r="O123" s="14" t="s">
        <v>31</v>
      </c>
      <c r="P123" s="26"/>
      <c r="Q123" s="26" t="s">
        <v>63</v>
      </c>
      <c r="R123" s="26" t="s">
        <v>86</v>
      </c>
      <c r="S123" s="10" t="str">
        <f t="shared" si="9"/>
        <v>キャンプセンター指導者・関係者Xβ</v>
      </c>
      <c r="T123" s="10" t="str">
        <f t="shared" si="10"/>
        <v>キャンプセンター指導者・関係者</v>
      </c>
      <c r="U123" s="12">
        <v>600</v>
      </c>
      <c r="V123" s="13" t="s">
        <v>65</v>
      </c>
    </row>
    <row r="124" spans="13:22" x14ac:dyDescent="0.15">
      <c r="M124" s="10">
        <v>122</v>
      </c>
      <c r="N124" s="10" t="s">
        <v>96</v>
      </c>
      <c r="O124" s="29" t="s">
        <v>61</v>
      </c>
      <c r="P124" s="30"/>
      <c r="Q124" s="30" t="s">
        <v>83</v>
      </c>
      <c r="R124" s="30" t="s">
        <v>86</v>
      </c>
      <c r="S124" s="10" t="str">
        <f t="shared" ref="S124:S156" si="11">N124&amp;O124&amp;P124&amp;Q124&amp;R124</f>
        <v>キャンプセンター未就学児（年少未満）Yβ</v>
      </c>
      <c r="T124" s="10" t="str">
        <f t="shared" si="10"/>
        <v>キャンプセンター未就学児（年少未満）</v>
      </c>
      <c r="U124" s="12">
        <v>0</v>
      </c>
      <c r="V124" s="13" t="s">
        <v>65</v>
      </c>
    </row>
    <row r="125" spans="13:22" x14ac:dyDescent="0.15">
      <c r="M125" s="10">
        <v>123</v>
      </c>
      <c r="N125" s="10" t="s">
        <v>96</v>
      </c>
      <c r="O125" s="29" t="s">
        <v>68</v>
      </c>
      <c r="P125" s="30"/>
      <c r="Q125" s="30" t="s">
        <v>83</v>
      </c>
      <c r="R125" s="30" t="s">
        <v>86</v>
      </c>
      <c r="S125" s="10" t="str">
        <f t="shared" si="11"/>
        <v>キャンプセンター未就学児（年少以上）Yβ</v>
      </c>
      <c r="T125" s="10" t="str">
        <f t="shared" si="10"/>
        <v>キャンプセンター未就学児（年少以上）</v>
      </c>
      <c r="U125" s="12">
        <v>300</v>
      </c>
      <c r="V125" s="13" t="s">
        <v>65</v>
      </c>
    </row>
    <row r="126" spans="13:22" x14ac:dyDescent="0.15">
      <c r="M126" s="10">
        <v>124</v>
      </c>
      <c r="N126" s="10" t="s">
        <v>96</v>
      </c>
      <c r="O126" s="29" t="s">
        <v>70</v>
      </c>
      <c r="P126" s="30"/>
      <c r="Q126" s="30" t="s">
        <v>83</v>
      </c>
      <c r="R126" s="30" t="s">
        <v>86</v>
      </c>
      <c r="S126" s="10" t="str">
        <f t="shared" si="11"/>
        <v>キャンプセンター小学生Yβ</v>
      </c>
      <c r="T126" s="10" t="str">
        <f t="shared" si="10"/>
        <v>キャンプセンター小学生</v>
      </c>
      <c r="U126" s="12">
        <v>300</v>
      </c>
      <c r="V126" s="13" t="s">
        <v>65</v>
      </c>
    </row>
    <row r="127" spans="13:22" x14ac:dyDescent="0.15">
      <c r="M127" s="10">
        <v>125</v>
      </c>
      <c r="N127" s="10" t="s">
        <v>96</v>
      </c>
      <c r="O127" s="29" t="s">
        <v>71</v>
      </c>
      <c r="P127" s="30"/>
      <c r="Q127" s="30" t="s">
        <v>83</v>
      </c>
      <c r="R127" s="30" t="s">
        <v>86</v>
      </c>
      <c r="S127" s="10" t="str">
        <f t="shared" si="11"/>
        <v>キャンプセンター中学生Yβ</v>
      </c>
      <c r="T127" s="10" t="str">
        <f t="shared" si="10"/>
        <v>キャンプセンター中学生</v>
      </c>
      <c r="U127" s="12">
        <v>300</v>
      </c>
      <c r="V127" s="13" t="s">
        <v>65</v>
      </c>
    </row>
    <row r="128" spans="13:22" x14ac:dyDescent="0.15">
      <c r="M128" s="10">
        <v>126</v>
      </c>
      <c r="N128" s="10" t="s">
        <v>96</v>
      </c>
      <c r="O128" s="29" t="s">
        <v>72</v>
      </c>
      <c r="P128" s="30"/>
      <c r="Q128" s="30" t="s">
        <v>83</v>
      </c>
      <c r="R128" s="30" t="s">
        <v>86</v>
      </c>
      <c r="S128" s="10" t="str">
        <f t="shared" si="11"/>
        <v>キャンプセンター高校生Yβ</v>
      </c>
      <c r="T128" s="10" t="str">
        <f t="shared" si="10"/>
        <v>キャンプセンター高校生</v>
      </c>
      <c r="U128" s="12">
        <v>300</v>
      </c>
      <c r="V128" s="13" t="s">
        <v>65</v>
      </c>
    </row>
    <row r="129" spans="13:22" x14ac:dyDescent="0.15">
      <c r="M129" s="10">
        <v>127</v>
      </c>
      <c r="N129" s="10" t="s">
        <v>96</v>
      </c>
      <c r="O129" s="29" t="s">
        <v>74</v>
      </c>
      <c r="P129" s="30"/>
      <c r="Q129" s="30" t="s">
        <v>83</v>
      </c>
      <c r="R129" s="30" t="s">
        <v>86</v>
      </c>
      <c r="S129" s="10" t="str">
        <f t="shared" si="11"/>
        <v>キャンプセンター中等教育学校生Yβ</v>
      </c>
      <c r="T129" s="10" t="str">
        <f t="shared" si="10"/>
        <v>キャンプセンター中等教育学校生</v>
      </c>
      <c r="U129" s="12">
        <v>300</v>
      </c>
      <c r="V129" s="13" t="s">
        <v>65</v>
      </c>
    </row>
    <row r="130" spans="13:22" x14ac:dyDescent="0.15">
      <c r="M130" s="10">
        <v>128</v>
      </c>
      <c r="N130" s="10" t="s">
        <v>96</v>
      </c>
      <c r="O130" s="29" t="s">
        <v>76</v>
      </c>
      <c r="P130" s="30"/>
      <c r="Q130" s="30" t="s">
        <v>83</v>
      </c>
      <c r="R130" s="30" t="s">
        <v>86</v>
      </c>
      <c r="S130" s="10" t="str">
        <f t="shared" si="11"/>
        <v>キャンプセンター専修学校生、各種学校生Yβ</v>
      </c>
      <c r="T130" s="10" t="str">
        <f t="shared" si="10"/>
        <v>キャンプセンター専修学校生、各種学校生</v>
      </c>
      <c r="U130" s="12">
        <v>300</v>
      </c>
      <c r="V130" s="13" t="s">
        <v>65</v>
      </c>
    </row>
    <row r="131" spans="13:22" x14ac:dyDescent="0.15">
      <c r="M131" s="10">
        <v>129</v>
      </c>
      <c r="N131" s="10" t="s">
        <v>96</v>
      </c>
      <c r="O131" s="29" t="s">
        <v>78</v>
      </c>
      <c r="P131" s="30"/>
      <c r="Q131" s="30" t="s">
        <v>83</v>
      </c>
      <c r="R131" s="30" t="s">
        <v>86</v>
      </c>
      <c r="S131" s="10" t="str">
        <f t="shared" si="11"/>
        <v>キャンプセンター大学生（短大、高専）Yβ</v>
      </c>
      <c r="T131" s="10" t="str">
        <f t="shared" si="10"/>
        <v>キャンプセンター大学生（短大、高専）</v>
      </c>
      <c r="U131" s="12">
        <v>600</v>
      </c>
      <c r="V131" s="13" t="s">
        <v>65</v>
      </c>
    </row>
    <row r="132" spans="13:22" x14ac:dyDescent="0.15">
      <c r="M132" s="10">
        <v>130</v>
      </c>
      <c r="N132" s="10" t="s">
        <v>96</v>
      </c>
      <c r="O132" s="29" t="s">
        <v>35</v>
      </c>
      <c r="P132" s="30"/>
      <c r="Q132" s="30" t="s">
        <v>83</v>
      </c>
      <c r="R132" s="30" t="s">
        <v>86</v>
      </c>
      <c r="S132" s="10" t="str">
        <f t="shared" si="11"/>
        <v>キャンプセンター29歳以下Yβ</v>
      </c>
      <c r="T132" s="10" t="str">
        <f t="shared" si="10"/>
        <v>キャンプセンター29歳以下</v>
      </c>
      <c r="U132" s="12">
        <v>1200</v>
      </c>
      <c r="V132" s="13" t="s">
        <v>65</v>
      </c>
    </row>
    <row r="133" spans="13:22" x14ac:dyDescent="0.15">
      <c r="M133" s="10">
        <v>131</v>
      </c>
      <c r="N133" s="10" t="s">
        <v>96</v>
      </c>
      <c r="O133" s="29" t="s">
        <v>34</v>
      </c>
      <c r="P133" s="30"/>
      <c r="Q133" s="30" t="s">
        <v>83</v>
      </c>
      <c r="R133" s="30" t="s">
        <v>86</v>
      </c>
      <c r="S133" s="10" t="str">
        <f t="shared" si="11"/>
        <v>キャンプセンター30歳以上Yβ</v>
      </c>
      <c r="T133" s="10" t="str">
        <f t="shared" si="10"/>
        <v>キャンプセンター30歳以上</v>
      </c>
      <c r="U133" s="12">
        <v>1200</v>
      </c>
      <c r="V133" s="13" t="s">
        <v>65</v>
      </c>
    </row>
    <row r="134" spans="13:22" x14ac:dyDescent="0.15">
      <c r="M134" s="10">
        <v>132</v>
      </c>
      <c r="N134" s="10" t="s">
        <v>96</v>
      </c>
      <c r="O134" s="29" t="s">
        <v>31</v>
      </c>
      <c r="P134" s="30"/>
      <c r="Q134" s="30" t="s">
        <v>83</v>
      </c>
      <c r="R134" s="30" t="s">
        <v>86</v>
      </c>
      <c r="S134" s="10" t="str">
        <f t="shared" si="11"/>
        <v>キャンプセンター指導者・関係者Yβ</v>
      </c>
      <c r="T134" s="10" t="str">
        <f t="shared" si="10"/>
        <v>キャンプセンター指導者・関係者</v>
      </c>
      <c r="U134" s="12">
        <v>600</v>
      </c>
      <c r="V134" s="13" t="s">
        <v>65</v>
      </c>
    </row>
    <row r="135" spans="13:22" x14ac:dyDescent="0.15">
      <c r="M135" s="10">
        <v>133</v>
      </c>
      <c r="N135" s="10" t="s">
        <v>96</v>
      </c>
      <c r="O135" s="17" t="s">
        <v>61</v>
      </c>
      <c r="P135" s="28" t="s">
        <v>30</v>
      </c>
      <c r="Q135" s="28" t="s">
        <v>63</v>
      </c>
      <c r="R135" s="28" t="s">
        <v>64</v>
      </c>
      <c r="S135" s="10" t="str">
        <f t="shared" si="11"/>
        <v>キャンプセンター未就学児（年少未満）減免Xα</v>
      </c>
      <c r="T135" s="10" t="str">
        <f t="shared" si="10"/>
        <v>キャンプセンター未就学児（年少未満）</v>
      </c>
      <c r="U135" s="20" t="s">
        <v>85</v>
      </c>
      <c r="V135" s="13" t="s">
        <v>65</v>
      </c>
    </row>
    <row r="136" spans="13:22" x14ac:dyDescent="0.15">
      <c r="M136" s="10">
        <v>134</v>
      </c>
      <c r="N136" s="10" t="s">
        <v>96</v>
      </c>
      <c r="O136" s="17" t="s">
        <v>68</v>
      </c>
      <c r="P136" s="28" t="s">
        <v>30</v>
      </c>
      <c r="Q136" s="28" t="s">
        <v>63</v>
      </c>
      <c r="R136" s="28" t="s">
        <v>87</v>
      </c>
      <c r="S136" s="10" t="str">
        <f t="shared" si="11"/>
        <v>キャンプセンター未就学児（年少以上）減免Xα</v>
      </c>
      <c r="T136" s="10" t="str">
        <f t="shared" si="10"/>
        <v>キャンプセンター未就学児（年少以上）</v>
      </c>
      <c r="U136" s="20" t="s">
        <v>85</v>
      </c>
      <c r="V136" s="13" t="s">
        <v>65</v>
      </c>
    </row>
    <row r="137" spans="13:22" x14ac:dyDescent="0.15">
      <c r="M137" s="10">
        <v>135</v>
      </c>
      <c r="N137" s="10" t="s">
        <v>96</v>
      </c>
      <c r="O137" s="17" t="s">
        <v>28</v>
      </c>
      <c r="P137" s="28" t="s">
        <v>30</v>
      </c>
      <c r="Q137" s="28" t="s">
        <v>63</v>
      </c>
      <c r="R137" s="28" t="s">
        <v>87</v>
      </c>
      <c r="S137" s="10" t="str">
        <f t="shared" si="11"/>
        <v>キャンプセンター小学生減免Xα</v>
      </c>
      <c r="T137" s="10" t="str">
        <f t="shared" si="10"/>
        <v>キャンプセンター小学生</v>
      </c>
      <c r="U137" s="20" t="s">
        <v>85</v>
      </c>
      <c r="V137" s="13" t="s">
        <v>65</v>
      </c>
    </row>
    <row r="138" spans="13:22" x14ac:dyDescent="0.15">
      <c r="M138" s="10">
        <v>136</v>
      </c>
      <c r="N138" s="10" t="s">
        <v>96</v>
      </c>
      <c r="O138" s="17" t="s">
        <v>32</v>
      </c>
      <c r="P138" s="28" t="s">
        <v>30</v>
      </c>
      <c r="Q138" s="28" t="s">
        <v>63</v>
      </c>
      <c r="R138" s="28" t="s">
        <v>87</v>
      </c>
      <c r="S138" s="10" t="str">
        <f t="shared" si="11"/>
        <v>キャンプセンター中学生減免Xα</v>
      </c>
      <c r="T138" s="10" t="str">
        <f t="shared" si="10"/>
        <v>キャンプセンター中学生</v>
      </c>
      <c r="U138" s="20" t="s">
        <v>85</v>
      </c>
      <c r="V138" s="13" t="s">
        <v>65</v>
      </c>
    </row>
    <row r="139" spans="13:22" x14ac:dyDescent="0.15">
      <c r="M139" s="10">
        <v>137</v>
      </c>
      <c r="N139" s="10" t="s">
        <v>96</v>
      </c>
      <c r="O139" s="17" t="s">
        <v>73</v>
      </c>
      <c r="P139" s="28" t="s">
        <v>30</v>
      </c>
      <c r="Q139" s="28" t="s">
        <v>63</v>
      </c>
      <c r="R139" s="28" t="s">
        <v>87</v>
      </c>
      <c r="S139" s="10" t="str">
        <f t="shared" si="11"/>
        <v>キャンプセンター高校生減免Xα</v>
      </c>
      <c r="T139" s="10" t="str">
        <f t="shared" si="10"/>
        <v>キャンプセンター高校生</v>
      </c>
      <c r="U139" s="20" t="s">
        <v>85</v>
      </c>
      <c r="V139" s="13" t="s">
        <v>65</v>
      </c>
    </row>
    <row r="140" spans="13:22" x14ac:dyDescent="0.15">
      <c r="M140" s="10">
        <v>138</v>
      </c>
      <c r="N140" s="10" t="s">
        <v>96</v>
      </c>
      <c r="O140" s="17" t="s">
        <v>75</v>
      </c>
      <c r="P140" s="28" t="s">
        <v>30</v>
      </c>
      <c r="Q140" s="28" t="s">
        <v>63</v>
      </c>
      <c r="R140" s="28" t="s">
        <v>87</v>
      </c>
      <c r="S140" s="10" t="str">
        <f t="shared" si="11"/>
        <v>キャンプセンター中等教育学校生減免Xα</v>
      </c>
      <c r="T140" s="10" t="str">
        <f t="shared" si="10"/>
        <v>キャンプセンター中等教育学校生</v>
      </c>
      <c r="U140" s="20" t="s">
        <v>85</v>
      </c>
      <c r="V140" s="13" t="s">
        <v>65</v>
      </c>
    </row>
    <row r="141" spans="13:22" x14ac:dyDescent="0.15">
      <c r="M141" s="10">
        <v>139</v>
      </c>
      <c r="N141" s="10" t="s">
        <v>96</v>
      </c>
      <c r="O141" s="17" t="s">
        <v>77</v>
      </c>
      <c r="P141" s="28" t="s">
        <v>30</v>
      </c>
      <c r="Q141" s="28" t="s">
        <v>63</v>
      </c>
      <c r="R141" s="28" t="s">
        <v>87</v>
      </c>
      <c r="S141" s="10" t="str">
        <f t="shared" si="11"/>
        <v>キャンプセンター専修学校生、各種学校生減免Xα</v>
      </c>
      <c r="T141" s="10" t="str">
        <f t="shared" si="10"/>
        <v>キャンプセンター専修学校生、各種学校生</v>
      </c>
      <c r="U141" s="20" t="s">
        <v>85</v>
      </c>
      <c r="V141" s="13" t="s">
        <v>65</v>
      </c>
    </row>
    <row r="142" spans="13:22" x14ac:dyDescent="0.15">
      <c r="M142" s="10">
        <v>140</v>
      </c>
      <c r="N142" s="10" t="s">
        <v>96</v>
      </c>
      <c r="O142" s="17" t="s">
        <v>78</v>
      </c>
      <c r="P142" s="28" t="s">
        <v>30</v>
      </c>
      <c r="Q142" s="28" t="s">
        <v>63</v>
      </c>
      <c r="R142" s="28" t="s">
        <v>87</v>
      </c>
      <c r="S142" s="10" t="str">
        <f t="shared" si="11"/>
        <v>キャンプセンター大学生（短大、高専）減免Xα</v>
      </c>
      <c r="T142" s="10" t="str">
        <f t="shared" si="10"/>
        <v>キャンプセンター大学生（短大、高専）</v>
      </c>
      <c r="U142" s="20" t="s">
        <v>85</v>
      </c>
      <c r="V142" s="13" t="s">
        <v>65</v>
      </c>
    </row>
    <row r="143" spans="13:22" x14ac:dyDescent="0.15">
      <c r="M143" s="10">
        <v>141</v>
      </c>
      <c r="N143" s="10" t="s">
        <v>96</v>
      </c>
      <c r="O143" s="17" t="s">
        <v>35</v>
      </c>
      <c r="P143" s="28" t="s">
        <v>30</v>
      </c>
      <c r="Q143" s="28" t="s">
        <v>63</v>
      </c>
      <c r="R143" s="28" t="s">
        <v>87</v>
      </c>
      <c r="S143" s="10" t="str">
        <f t="shared" si="11"/>
        <v>キャンプセンター29歳以下減免Xα</v>
      </c>
      <c r="T143" s="10" t="str">
        <f t="shared" si="10"/>
        <v>キャンプセンター29歳以下</v>
      </c>
      <c r="U143" s="12">
        <v>300</v>
      </c>
      <c r="V143" s="13" t="s">
        <v>65</v>
      </c>
    </row>
    <row r="144" spans="13:22" x14ac:dyDescent="0.15">
      <c r="M144" s="10">
        <v>142</v>
      </c>
      <c r="N144" s="10" t="s">
        <v>96</v>
      </c>
      <c r="O144" s="17" t="s">
        <v>34</v>
      </c>
      <c r="P144" s="28" t="s">
        <v>30</v>
      </c>
      <c r="Q144" s="28" t="s">
        <v>63</v>
      </c>
      <c r="R144" s="28" t="s">
        <v>87</v>
      </c>
      <c r="S144" s="10" t="str">
        <f t="shared" si="11"/>
        <v>キャンプセンター30歳以上減免Xα</v>
      </c>
      <c r="T144" s="10" t="str">
        <f t="shared" si="10"/>
        <v>キャンプセンター30歳以上</v>
      </c>
      <c r="U144" s="12">
        <v>300</v>
      </c>
      <c r="V144" s="13" t="s">
        <v>65</v>
      </c>
    </row>
    <row r="145" spans="13:22" x14ac:dyDescent="0.15">
      <c r="M145" s="10">
        <v>143</v>
      </c>
      <c r="N145" s="10" t="s">
        <v>96</v>
      </c>
      <c r="O145" s="17" t="s">
        <v>31</v>
      </c>
      <c r="P145" s="28" t="s">
        <v>30</v>
      </c>
      <c r="Q145" s="28" t="s">
        <v>63</v>
      </c>
      <c r="R145" s="28" t="s">
        <v>87</v>
      </c>
      <c r="S145" s="10" t="str">
        <f t="shared" si="11"/>
        <v>キャンプセンター指導者・関係者減免Xα</v>
      </c>
      <c r="T145" s="10" t="str">
        <f t="shared" si="10"/>
        <v>キャンプセンター指導者・関係者</v>
      </c>
      <c r="U145" s="12">
        <v>300</v>
      </c>
      <c r="V145" s="13" t="s">
        <v>65</v>
      </c>
    </row>
    <row r="146" spans="13:22" x14ac:dyDescent="0.15">
      <c r="M146" s="10">
        <v>144</v>
      </c>
      <c r="N146" s="10" t="s">
        <v>96</v>
      </c>
      <c r="O146" s="11" t="s">
        <v>61</v>
      </c>
      <c r="P146" s="25" t="s">
        <v>30</v>
      </c>
      <c r="Q146" s="25" t="s">
        <v>83</v>
      </c>
      <c r="R146" s="25" t="s">
        <v>87</v>
      </c>
      <c r="S146" s="10" t="str">
        <f t="shared" si="11"/>
        <v>キャンプセンター未就学児（年少未満）減免Yα</v>
      </c>
      <c r="T146" s="10" t="str">
        <f t="shared" si="10"/>
        <v>キャンプセンター未就学児（年少未満）</v>
      </c>
      <c r="U146" s="20" t="s">
        <v>85</v>
      </c>
      <c r="V146" s="13" t="s">
        <v>65</v>
      </c>
    </row>
    <row r="147" spans="13:22" x14ac:dyDescent="0.15">
      <c r="M147" s="10">
        <v>145</v>
      </c>
      <c r="N147" s="10" t="s">
        <v>96</v>
      </c>
      <c r="O147" s="11" t="s">
        <v>68</v>
      </c>
      <c r="P147" s="25" t="s">
        <v>30</v>
      </c>
      <c r="Q147" s="25" t="s">
        <v>83</v>
      </c>
      <c r="R147" s="25" t="s">
        <v>87</v>
      </c>
      <c r="S147" s="10" t="str">
        <f t="shared" si="11"/>
        <v>キャンプセンター未就学児（年少以上）減免Yα</v>
      </c>
      <c r="T147" s="10" t="str">
        <f t="shared" si="10"/>
        <v>キャンプセンター未就学児（年少以上）</v>
      </c>
      <c r="U147" s="20" t="s">
        <v>85</v>
      </c>
      <c r="V147" s="13" t="s">
        <v>65</v>
      </c>
    </row>
    <row r="148" spans="13:22" x14ac:dyDescent="0.15">
      <c r="M148" s="10">
        <v>146</v>
      </c>
      <c r="N148" s="10" t="s">
        <v>96</v>
      </c>
      <c r="O148" s="11" t="s">
        <v>28</v>
      </c>
      <c r="P148" s="25" t="s">
        <v>30</v>
      </c>
      <c r="Q148" s="25" t="s">
        <v>83</v>
      </c>
      <c r="R148" s="25" t="s">
        <v>87</v>
      </c>
      <c r="S148" s="10" t="str">
        <f t="shared" si="11"/>
        <v>キャンプセンター小学生減免Yα</v>
      </c>
      <c r="T148" s="10" t="str">
        <f t="shared" si="10"/>
        <v>キャンプセンター小学生</v>
      </c>
      <c r="U148" s="20" t="s">
        <v>85</v>
      </c>
      <c r="V148" s="13" t="s">
        <v>65</v>
      </c>
    </row>
    <row r="149" spans="13:22" x14ac:dyDescent="0.15">
      <c r="M149" s="10">
        <v>147</v>
      </c>
      <c r="N149" s="10" t="s">
        <v>96</v>
      </c>
      <c r="O149" s="11" t="s">
        <v>32</v>
      </c>
      <c r="P149" s="25" t="s">
        <v>30</v>
      </c>
      <c r="Q149" s="25" t="s">
        <v>83</v>
      </c>
      <c r="R149" s="25" t="s">
        <v>87</v>
      </c>
      <c r="S149" s="10" t="str">
        <f t="shared" si="11"/>
        <v>キャンプセンター中学生減免Yα</v>
      </c>
      <c r="T149" s="10" t="str">
        <f t="shared" si="10"/>
        <v>キャンプセンター中学生</v>
      </c>
      <c r="U149" s="20" t="s">
        <v>85</v>
      </c>
      <c r="V149" s="13" t="s">
        <v>65</v>
      </c>
    </row>
    <row r="150" spans="13:22" x14ac:dyDescent="0.15">
      <c r="M150" s="10">
        <v>148</v>
      </c>
      <c r="N150" s="10" t="s">
        <v>96</v>
      </c>
      <c r="O150" s="11" t="s">
        <v>73</v>
      </c>
      <c r="P150" s="25" t="s">
        <v>30</v>
      </c>
      <c r="Q150" s="25" t="s">
        <v>83</v>
      </c>
      <c r="R150" s="25" t="s">
        <v>87</v>
      </c>
      <c r="S150" s="10" t="str">
        <f t="shared" si="11"/>
        <v>キャンプセンター高校生減免Yα</v>
      </c>
      <c r="T150" s="10" t="str">
        <f t="shared" si="10"/>
        <v>キャンプセンター高校生</v>
      </c>
      <c r="U150" s="20" t="s">
        <v>85</v>
      </c>
      <c r="V150" s="13" t="s">
        <v>65</v>
      </c>
    </row>
    <row r="151" spans="13:22" x14ac:dyDescent="0.15">
      <c r="M151" s="10">
        <v>149</v>
      </c>
      <c r="N151" s="10" t="s">
        <v>96</v>
      </c>
      <c r="O151" s="11" t="s">
        <v>75</v>
      </c>
      <c r="P151" s="25" t="s">
        <v>30</v>
      </c>
      <c r="Q151" s="25" t="s">
        <v>83</v>
      </c>
      <c r="R151" s="25" t="s">
        <v>87</v>
      </c>
      <c r="S151" s="10" t="str">
        <f t="shared" si="11"/>
        <v>キャンプセンター中等教育学校生減免Yα</v>
      </c>
      <c r="T151" s="10" t="str">
        <f t="shared" si="10"/>
        <v>キャンプセンター中等教育学校生</v>
      </c>
      <c r="U151" s="20" t="s">
        <v>85</v>
      </c>
      <c r="V151" s="13" t="s">
        <v>65</v>
      </c>
    </row>
    <row r="152" spans="13:22" x14ac:dyDescent="0.15">
      <c r="M152" s="10">
        <v>150</v>
      </c>
      <c r="N152" s="10" t="s">
        <v>96</v>
      </c>
      <c r="O152" s="11" t="s">
        <v>77</v>
      </c>
      <c r="P152" s="25" t="s">
        <v>30</v>
      </c>
      <c r="Q152" s="25" t="s">
        <v>83</v>
      </c>
      <c r="R152" s="25" t="s">
        <v>87</v>
      </c>
      <c r="S152" s="10" t="str">
        <f t="shared" si="11"/>
        <v>キャンプセンター専修学校生、各種学校生減免Yα</v>
      </c>
      <c r="T152" s="10" t="str">
        <f t="shared" si="10"/>
        <v>キャンプセンター専修学校生、各種学校生</v>
      </c>
      <c r="U152" s="20" t="s">
        <v>85</v>
      </c>
      <c r="V152" s="13" t="s">
        <v>65</v>
      </c>
    </row>
    <row r="153" spans="13:22" x14ac:dyDescent="0.15">
      <c r="M153" s="10">
        <v>151</v>
      </c>
      <c r="N153" s="10" t="s">
        <v>96</v>
      </c>
      <c r="O153" s="11" t="s">
        <v>78</v>
      </c>
      <c r="P153" s="25" t="s">
        <v>30</v>
      </c>
      <c r="Q153" s="25" t="s">
        <v>83</v>
      </c>
      <c r="R153" s="25" t="s">
        <v>87</v>
      </c>
      <c r="S153" s="10" t="str">
        <f t="shared" si="11"/>
        <v>キャンプセンター大学生（短大、高専）減免Yα</v>
      </c>
      <c r="T153" s="10" t="str">
        <f t="shared" si="10"/>
        <v>キャンプセンター大学生（短大、高専）</v>
      </c>
      <c r="U153" s="20" t="s">
        <v>85</v>
      </c>
      <c r="V153" s="13" t="s">
        <v>65</v>
      </c>
    </row>
    <row r="154" spans="13:22" x14ac:dyDescent="0.15">
      <c r="M154" s="10">
        <v>152</v>
      </c>
      <c r="N154" s="10" t="s">
        <v>96</v>
      </c>
      <c r="O154" s="11" t="s">
        <v>35</v>
      </c>
      <c r="P154" s="25" t="s">
        <v>30</v>
      </c>
      <c r="Q154" s="25" t="s">
        <v>83</v>
      </c>
      <c r="R154" s="25" t="s">
        <v>87</v>
      </c>
      <c r="S154" s="10" t="str">
        <f t="shared" si="11"/>
        <v>キャンプセンター29歳以下減免Yα</v>
      </c>
      <c r="T154" s="10" t="str">
        <f t="shared" si="10"/>
        <v>キャンプセンター29歳以下</v>
      </c>
      <c r="U154" s="12">
        <v>300</v>
      </c>
      <c r="V154" s="13" t="s">
        <v>65</v>
      </c>
    </row>
    <row r="155" spans="13:22" x14ac:dyDescent="0.15">
      <c r="M155" s="10">
        <v>153</v>
      </c>
      <c r="N155" s="10" t="s">
        <v>96</v>
      </c>
      <c r="O155" s="11" t="s">
        <v>34</v>
      </c>
      <c r="P155" s="25" t="s">
        <v>30</v>
      </c>
      <c r="Q155" s="25" t="s">
        <v>83</v>
      </c>
      <c r="R155" s="25" t="s">
        <v>87</v>
      </c>
      <c r="S155" s="10" t="str">
        <f t="shared" si="11"/>
        <v>キャンプセンター30歳以上減免Yα</v>
      </c>
      <c r="T155" s="10" t="str">
        <f t="shared" si="10"/>
        <v>キャンプセンター30歳以上</v>
      </c>
      <c r="U155" s="12">
        <v>300</v>
      </c>
      <c r="V155" s="13" t="s">
        <v>65</v>
      </c>
    </row>
    <row r="156" spans="13:22" x14ac:dyDescent="0.15">
      <c r="M156" s="10">
        <v>154</v>
      </c>
      <c r="N156" s="10" t="s">
        <v>96</v>
      </c>
      <c r="O156" s="11" t="s">
        <v>31</v>
      </c>
      <c r="P156" s="25" t="s">
        <v>30</v>
      </c>
      <c r="Q156" s="25" t="s">
        <v>83</v>
      </c>
      <c r="R156" s="25" t="s">
        <v>87</v>
      </c>
      <c r="S156" s="10" t="str">
        <f t="shared" si="11"/>
        <v>キャンプセンター指導者・関係者減免Yα</v>
      </c>
      <c r="T156" s="10" t="str">
        <f t="shared" si="10"/>
        <v>キャンプセンター指導者・関係者</v>
      </c>
      <c r="U156" s="12">
        <v>300</v>
      </c>
      <c r="V156" s="13" t="s">
        <v>65</v>
      </c>
    </row>
    <row r="157" spans="13:22" x14ac:dyDescent="0.15">
      <c r="M157" s="10">
        <v>155</v>
      </c>
      <c r="N157" s="10" t="s">
        <v>96</v>
      </c>
      <c r="O157" s="14" t="s">
        <v>61</v>
      </c>
      <c r="P157" s="26" t="s">
        <v>30</v>
      </c>
      <c r="Q157" s="26" t="s">
        <v>63</v>
      </c>
      <c r="R157" s="26" t="s">
        <v>84</v>
      </c>
      <c r="S157" s="10" t="str">
        <f t="shared" si="7"/>
        <v>キャンプセンター未就学児（年少未満）減免Xβ</v>
      </c>
      <c r="T157" s="10" t="str">
        <f t="shared" si="6"/>
        <v>キャンプセンター未就学児（年少未満）</v>
      </c>
      <c r="U157" s="20" t="s">
        <v>85</v>
      </c>
      <c r="V157" s="13" t="s">
        <v>65</v>
      </c>
    </row>
    <row r="158" spans="13:22" x14ac:dyDescent="0.15">
      <c r="M158" s="10">
        <v>156</v>
      </c>
      <c r="N158" s="10" t="s">
        <v>96</v>
      </c>
      <c r="O158" s="14" t="s">
        <v>68</v>
      </c>
      <c r="P158" s="26" t="s">
        <v>30</v>
      </c>
      <c r="Q158" s="26" t="s">
        <v>63</v>
      </c>
      <c r="R158" s="26" t="s">
        <v>84</v>
      </c>
      <c r="S158" s="10" t="str">
        <f t="shared" si="7"/>
        <v>キャンプセンター未就学児（年少以上）減免Xβ</v>
      </c>
      <c r="T158" s="10" t="str">
        <f t="shared" si="6"/>
        <v>キャンプセンター未就学児（年少以上）</v>
      </c>
      <c r="U158" s="20" t="s">
        <v>85</v>
      </c>
      <c r="V158" s="13" t="s">
        <v>65</v>
      </c>
    </row>
    <row r="159" spans="13:22" x14ac:dyDescent="0.15">
      <c r="M159" s="10">
        <v>157</v>
      </c>
      <c r="N159" s="10" t="s">
        <v>96</v>
      </c>
      <c r="O159" s="14" t="s">
        <v>28</v>
      </c>
      <c r="P159" s="26" t="s">
        <v>30</v>
      </c>
      <c r="Q159" s="26" t="s">
        <v>63</v>
      </c>
      <c r="R159" s="26" t="s">
        <v>84</v>
      </c>
      <c r="S159" s="10" t="str">
        <f t="shared" si="7"/>
        <v>キャンプセンター小学生減免Xβ</v>
      </c>
      <c r="T159" s="10" t="str">
        <f t="shared" si="6"/>
        <v>キャンプセンター小学生</v>
      </c>
      <c r="U159" s="20" t="s">
        <v>85</v>
      </c>
      <c r="V159" s="13" t="s">
        <v>65</v>
      </c>
    </row>
    <row r="160" spans="13:22" x14ac:dyDescent="0.15">
      <c r="M160" s="10">
        <v>158</v>
      </c>
      <c r="N160" s="10" t="s">
        <v>96</v>
      </c>
      <c r="O160" s="14" t="s">
        <v>32</v>
      </c>
      <c r="P160" s="26" t="s">
        <v>30</v>
      </c>
      <c r="Q160" s="26" t="s">
        <v>63</v>
      </c>
      <c r="R160" s="26" t="s">
        <v>84</v>
      </c>
      <c r="S160" s="10" t="str">
        <f t="shared" si="7"/>
        <v>キャンプセンター中学生減免Xβ</v>
      </c>
      <c r="T160" s="10" t="str">
        <f t="shared" si="6"/>
        <v>キャンプセンター中学生</v>
      </c>
      <c r="U160" s="20" t="s">
        <v>85</v>
      </c>
      <c r="V160" s="13" t="s">
        <v>65</v>
      </c>
    </row>
    <row r="161" spans="13:22" x14ac:dyDescent="0.15">
      <c r="M161" s="10">
        <v>159</v>
      </c>
      <c r="N161" s="10" t="s">
        <v>96</v>
      </c>
      <c r="O161" s="14" t="s">
        <v>73</v>
      </c>
      <c r="P161" s="26" t="s">
        <v>30</v>
      </c>
      <c r="Q161" s="26" t="s">
        <v>63</v>
      </c>
      <c r="R161" s="26" t="s">
        <v>84</v>
      </c>
      <c r="S161" s="10" t="str">
        <f t="shared" si="7"/>
        <v>キャンプセンター高校生減免Xβ</v>
      </c>
      <c r="T161" s="10" t="str">
        <f t="shared" si="6"/>
        <v>キャンプセンター高校生</v>
      </c>
      <c r="U161" s="20" t="s">
        <v>85</v>
      </c>
      <c r="V161" s="13" t="s">
        <v>65</v>
      </c>
    </row>
    <row r="162" spans="13:22" x14ac:dyDescent="0.15">
      <c r="M162" s="10">
        <v>160</v>
      </c>
      <c r="N162" s="10" t="s">
        <v>96</v>
      </c>
      <c r="O162" s="14" t="s">
        <v>75</v>
      </c>
      <c r="P162" s="26" t="s">
        <v>30</v>
      </c>
      <c r="Q162" s="26" t="s">
        <v>63</v>
      </c>
      <c r="R162" s="26" t="s">
        <v>84</v>
      </c>
      <c r="S162" s="10" t="str">
        <f t="shared" si="7"/>
        <v>キャンプセンター中等教育学校生減免Xβ</v>
      </c>
      <c r="T162" s="10" t="str">
        <f t="shared" si="6"/>
        <v>キャンプセンター中等教育学校生</v>
      </c>
      <c r="U162" s="20" t="s">
        <v>85</v>
      </c>
      <c r="V162" s="13" t="s">
        <v>65</v>
      </c>
    </row>
    <row r="163" spans="13:22" x14ac:dyDescent="0.15">
      <c r="M163" s="10">
        <v>161</v>
      </c>
      <c r="N163" s="10" t="s">
        <v>96</v>
      </c>
      <c r="O163" s="14" t="s">
        <v>77</v>
      </c>
      <c r="P163" s="26" t="s">
        <v>30</v>
      </c>
      <c r="Q163" s="26" t="s">
        <v>63</v>
      </c>
      <c r="R163" s="26" t="s">
        <v>84</v>
      </c>
      <c r="S163" s="10" t="str">
        <f t="shared" si="7"/>
        <v>キャンプセンター専修学校生、各種学校生減免Xβ</v>
      </c>
      <c r="T163" s="10" t="str">
        <f t="shared" si="6"/>
        <v>キャンプセンター専修学校生、各種学校生</v>
      </c>
      <c r="U163" s="20" t="s">
        <v>85</v>
      </c>
      <c r="V163" s="13" t="s">
        <v>65</v>
      </c>
    </row>
    <row r="164" spans="13:22" x14ac:dyDescent="0.15">
      <c r="M164" s="10">
        <v>162</v>
      </c>
      <c r="N164" s="10" t="s">
        <v>96</v>
      </c>
      <c r="O164" s="14" t="s">
        <v>78</v>
      </c>
      <c r="P164" s="26" t="s">
        <v>30</v>
      </c>
      <c r="Q164" s="26" t="s">
        <v>63</v>
      </c>
      <c r="R164" s="26" t="s">
        <v>84</v>
      </c>
      <c r="S164" s="10" t="str">
        <f t="shared" si="7"/>
        <v>キャンプセンター大学生（短大、高専）減免Xβ</v>
      </c>
      <c r="T164" s="10" t="str">
        <f t="shared" si="6"/>
        <v>キャンプセンター大学生（短大、高専）</v>
      </c>
      <c r="U164" s="20" t="s">
        <v>85</v>
      </c>
      <c r="V164" s="13" t="s">
        <v>65</v>
      </c>
    </row>
    <row r="165" spans="13:22" x14ac:dyDescent="0.15">
      <c r="M165" s="10">
        <v>163</v>
      </c>
      <c r="N165" s="10" t="s">
        <v>96</v>
      </c>
      <c r="O165" s="14" t="s">
        <v>35</v>
      </c>
      <c r="P165" s="26" t="s">
        <v>30</v>
      </c>
      <c r="Q165" s="26" t="s">
        <v>63</v>
      </c>
      <c r="R165" s="26" t="s">
        <v>84</v>
      </c>
      <c r="S165" s="10" t="str">
        <f t="shared" si="7"/>
        <v>キャンプセンター29歳以下減免Xβ</v>
      </c>
      <c r="T165" s="10" t="str">
        <f t="shared" si="6"/>
        <v>キャンプセンター29歳以下</v>
      </c>
      <c r="U165" s="12">
        <v>300</v>
      </c>
      <c r="V165" s="13" t="s">
        <v>65</v>
      </c>
    </row>
    <row r="166" spans="13:22" x14ac:dyDescent="0.15">
      <c r="M166" s="10">
        <v>164</v>
      </c>
      <c r="N166" s="10" t="s">
        <v>96</v>
      </c>
      <c r="O166" s="14" t="s">
        <v>34</v>
      </c>
      <c r="P166" s="26" t="s">
        <v>30</v>
      </c>
      <c r="Q166" s="26" t="s">
        <v>63</v>
      </c>
      <c r="R166" s="26" t="s">
        <v>84</v>
      </c>
      <c r="S166" s="10" t="str">
        <f t="shared" si="7"/>
        <v>キャンプセンター30歳以上減免Xβ</v>
      </c>
      <c r="T166" s="10" t="str">
        <f t="shared" si="6"/>
        <v>キャンプセンター30歳以上</v>
      </c>
      <c r="U166" s="12">
        <v>300</v>
      </c>
      <c r="V166" s="13" t="s">
        <v>65</v>
      </c>
    </row>
    <row r="167" spans="13:22" x14ac:dyDescent="0.15">
      <c r="M167" s="10">
        <v>165</v>
      </c>
      <c r="N167" s="10" t="s">
        <v>96</v>
      </c>
      <c r="O167" s="14" t="s">
        <v>31</v>
      </c>
      <c r="P167" s="26" t="s">
        <v>30</v>
      </c>
      <c r="Q167" s="26" t="s">
        <v>63</v>
      </c>
      <c r="R167" s="26" t="s">
        <v>84</v>
      </c>
      <c r="S167" s="10" t="str">
        <f t="shared" si="7"/>
        <v>キャンプセンター指導者・関係者減免Xβ</v>
      </c>
      <c r="T167" s="10" t="str">
        <f t="shared" si="6"/>
        <v>キャンプセンター指導者・関係者</v>
      </c>
      <c r="U167" s="12">
        <v>300</v>
      </c>
      <c r="V167" s="13" t="s">
        <v>65</v>
      </c>
    </row>
    <row r="168" spans="13:22" x14ac:dyDescent="0.15">
      <c r="M168" s="10">
        <v>166</v>
      </c>
      <c r="N168" s="10" t="s">
        <v>96</v>
      </c>
      <c r="O168" s="29" t="s">
        <v>61</v>
      </c>
      <c r="P168" s="30" t="s">
        <v>30</v>
      </c>
      <c r="Q168" s="30" t="s">
        <v>83</v>
      </c>
      <c r="R168" s="30" t="s">
        <v>84</v>
      </c>
      <c r="S168" s="10" t="str">
        <f t="shared" ref="S168:S178" si="12">N168&amp;O168&amp;P168&amp;Q168&amp;R168</f>
        <v>キャンプセンター未就学児（年少未満）減免Yβ</v>
      </c>
      <c r="T168" s="10" t="str">
        <f t="shared" si="6"/>
        <v>キャンプセンター未就学児（年少未満）</v>
      </c>
      <c r="U168" s="20" t="s">
        <v>85</v>
      </c>
      <c r="V168" s="13" t="s">
        <v>65</v>
      </c>
    </row>
    <row r="169" spans="13:22" x14ac:dyDescent="0.15">
      <c r="M169" s="10">
        <v>167</v>
      </c>
      <c r="N169" s="10" t="s">
        <v>96</v>
      </c>
      <c r="O169" s="29" t="s">
        <v>68</v>
      </c>
      <c r="P169" s="30" t="s">
        <v>30</v>
      </c>
      <c r="Q169" s="30" t="s">
        <v>83</v>
      </c>
      <c r="R169" s="30" t="s">
        <v>84</v>
      </c>
      <c r="S169" s="10" t="str">
        <f t="shared" si="12"/>
        <v>キャンプセンター未就学児（年少以上）減免Yβ</v>
      </c>
      <c r="T169" s="10" t="str">
        <f t="shared" si="6"/>
        <v>キャンプセンター未就学児（年少以上）</v>
      </c>
      <c r="U169" s="20" t="s">
        <v>85</v>
      </c>
      <c r="V169" s="13" t="s">
        <v>65</v>
      </c>
    </row>
    <row r="170" spans="13:22" x14ac:dyDescent="0.15">
      <c r="M170" s="10">
        <v>168</v>
      </c>
      <c r="N170" s="10" t="s">
        <v>96</v>
      </c>
      <c r="O170" s="29" t="s">
        <v>28</v>
      </c>
      <c r="P170" s="30" t="s">
        <v>30</v>
      </c>
      <c r="Q170" s="30" t="s">
        <v>83</v>
      </c>
      <c r="R170" s="30" t="s">
        <v>84</v>
      </c>
      <c r="S170" s="10" t="str">
        <f t="shared" si="12"/>
        <v>キャンプセンター小学生減免Yβ</v>
      </c>
      <c r="T170" s="10" t="str">
        <f t="shared" si="6"/>
        <v>キャンプセンター小学生</v>
      </c>
      <c r="U170" s="20" t="s">
        <v>85</v>
      </c>
      <c r="V170" s="13" t="s">
        <v>65</v>
      </c>
    </row>
    <row r="171" spans="13:22" x14ac:dyDescent="0.15">
      <c r="M171" s="10">
        <v>169</v>
      </c>
      <c r="N171" s="10" t="s">
        <v>96</v>
      </c>
      <c r="O171" s="29" t="s">
        <v>32</v>
      </c>
      <c r="P171" s="30" t="s">
        <v>30</v>
      </c>
      <c r="Q171" s="30" t="s">
        <v>83</v>
      </c>
      <c r="R171" s="30" t="s">
        <v>84</v>
      </c>
      <c r="S171" s="10" t="str">
        <f t="shared" si="12"/>
        <v>キャンプセンター中学生減免Yβ</v>
      </c>
      <c r="T171" s="10" t="str">
        <f t="shared" si="6"/>
        <v>キャンプセンター中学生</v>
      </c>
      <c r="U171" s="20" t="s">
        <v>85</v>
      </c>
      <c r="V171" s="13" t="s">
        <v>65</v>
      </c>
    </row>
    <row r="172" spans="13:22" x14ac:dyDescent="0.15">
      <c r="M172" s="10">
        <v>170</v>
      </c>
      <c r="N172" s="10" t="s">
        <v>96</v>
      </c>
      <c r="O172" s="29" t="s">
        <v>73</v>
      </c>
      <c r="P172" s="30" t="s">
        <v>30</v>
      </c>
      <c r="Q172" s="30" t="s">
        <v>83</v>
      </c>
      <c r="R172" s="30" t="s">
        <v>84</v>
      </c>
      <c r="S172" s="10" t="str">
        <f t="shared" si="12"/>
        <v>キャンプセンター高校生減免Yβ</v>
      </c>
      <c r="T172" s="10" t="str">
        <f t="shared" si="6"/>
        <v>キャンプセンター高校生</v>
      </c>
      <c r="U172" s="20" t="s">
        <v>85</v>
      </c>
      <c r="V172" s="13" t="s">
        <v>65</v>
      </c>
    </row>
    <row r="173" spans="13:22" x14ac:dyDescent="0.15">
      <c r="M173" s="10">
        <v>171</v>
      </c>
      <c r="N173" s="10" t="s">
        <v>96</v>
      </c>
      <c r="O173" s="29" t="s">
        <v>75</v>
      </c>
      <c r="P173" s="30" t="s">
        <v>30</v>
      </c>
      <c r="Q173" s="30" t="s">
        <v>83</v>
      </c>
      <c r="R173" s="30" t="s">
        <v>84</v>
      </c>
      <c r="S173" s="10" t="str">
        <f t="shared" si="12"/>
        <v>キャンプセンター中等教育学校生減免Yβ</v>
      </c>
      <c r="T173" s="10" t="str">
        <f t="shared" si="6"/>
        <v>キャンプセンター中等教育学校生</v>
      </c>
      <c r="U173" s="20" t="s">
        <v>85</v>
      </c>
      <c r="V173" s="13" t="s">
        <v>65</v>
      </c>
    </row>
    <row r="174" spans="13:22" x14ac:dyDescent="0.15">
      <c r="M174" s="10">
        <v>172</v>
      </c>
      <c r="N174" s="10" t="s">
        <v>96</v>
      </c>
      <c r="O174" s="29" t="s">
        <v>77</v>
      </c>
      <c r="P174" s="30" t="s">
        <v>30</v>
      </c>
      <c r="Q174" s="30" t="s">
        <v>83</v>
      </c>
      <c r="R174" s="30" t="s">
        <v>84</v>
      </c>
      <c r="S174" s="10" t="str">
        <f t="shared" si="12"/>
        <v>キャンプセンター専修学校生、各種学校生減免Yβ</v>
      </c>
      <c r="T174" s="10" t="str">
        <f t="shared" si="6"/>
        <v>キャンプセンター専修学校生、各種学校生</v>
      </c>
      <c r="U174" s="20" t="s">
        <v>85</v>
      </c>
      <c r="V174" s="13" t="s">
        <v>65</v>
      </c>
    </row>
    <row r="175" spans="13:22" x14ac:dyDescent="0.15">
      <c r="M175" s="10">
        <v>173</v>
      </c>
      <c r="N175" s="10" t="s">
        <v>96</v>
      </c>
      <c r="O175" s="29" t="s">
        <v>78</v>
      </c>
      <c r="P175" s="30" t="s">
        <v>30</v>
      </c>
      <c r="Q175" s="30" t="s">
        <v>83</v>
      </c>
      <c r="R175" s="30" t="s">
        <v>84</v>
      </c>
      <c r="S175" s="10" t="str">
        <f t="shared" si="12"/>
        <v>キャンプセンター大学生（短大、高専）減免Yβ</v>
      </c>
      <c r="T175" s="10" t="str">
        <f t="shared" si="6"/>
        <v>キャンプセンター大学生（短大、高専）</v>
      </c>
      <c r="U175" s="20" t="s">
        <v>85</v>
      </c>
      <c r="V175" s="13" t="s">
        <v>65</v>
      </c>
    </row>
    <row r="176" spans="13:22" x14ac:dyDescent="0.15">
      <c r="M176" s="10">
        <v>174</v>
      </c>
      <c r="N176" s="10" t="s">
        <v>96</v>
      </c>
      <c r="O176" s="29" t="s">
        <v>35</v>
      </c>
      <c r="P176" s="30" t="s">
        <v>30</v>
      </c>
      <c r="Q176" s="30" t="s">
        <v>83</v>
      </c>
      <c r="R176" s="30" t="s">
        <v>84</v>
      </c>
      <c r="S176" s="10" t="str">
        <f t="shared" si="12"/>
        <v>キャンプセンター29歳以下減免Yβ</v>
      </c>
      <c r="T176" s="10" t="str">
        <f t="shared" ref="T176:T196" si="13">N176&amp;O176</f>
        <v>キャンプセンター29歳以下</v>
      </c>
      <c r="U176" s="12">
        <v>300</v>
      </c>
      <c r="V176" s="13" t="s">
        <v>65</v>
      </c>
    </row>
    <row r="177" spans="13:22" x14ac:dyDescent="0.15">
      <c r="M177" s="10">
        <v>175</v>
      </c>
      <c r="N177" s="10" t="s">
        <v>96</v>
      </c>
      <c r="O177" s="29" t="s">
        <v>34</v>
      </c>
      <c r="P177" s="30" t="s">
        <v>30</v>
      </c>
      <c r="Q177" s="30" t="s">
        <v>83</v>
      </c>
      <c r="R177" s="30" t="s">
        <v>84</v>
      </c>
      <c r="S177" s="10" t="str">
        <f t="shared" si="12"/>
        <v>キャンプセンター30歳以上減免Yβ</v>
      </c>
      <c r="T177" s="10" t="str">
        <f t="shared" si="13"/>
        <v>キャンプセンター30歳以上</v>
      </c>
      <c r="U177" s="12">
        <v>300</v>
      </c>
      <c r="V177" s="13" t="s">
        <v>65</v>
      </c>
    </row>
    <row r="178" spans="13:22" x14ac:dyDescent="0.15">
      <c r="M178" s="10">
        <v>176</v>
      </c>
      <c r="N178" s="10" t="s">
        <v>96</v>
      </c>
      <c r="O178" s="29" t="s">
        <v>31</v>
      </c>
      <c r="P178" s="30" t="s">
        <v>30</v>
      </c>
      <c r="Q178" s="30" t="s">
        <v>83</v>
      </c>
      <c r="R178" s="30" t="s">
        <v>84</v>
      </c>
      <c r="S178" s="10" t="str">
        <f t="shared" si="12"/>
        <v>キャンプセンター指導者・関係者減免Yβ</v>
      </c>
      <c r="T178" s="10" t="str">
        <f t="shared" si="13"/>
        <v>キャンプセンター指導者・関係者</v>
      </c>
      <c r="U178" s="12">
        <v>300</v>
      </c>
      <c r="V178" s="13" t="s">
        <v>65</v>
      </c>
    </row>
    <row r="179" spans="13:22" x14ac:dyDescent="0.15">
      <c r="M179" s="10">
        <v>177</v>
      </c>
      <c r="N179" s="10" t="s">
        <v>100</v>
      </c>
      <c r="O179" s="16" t="s">
        <v>61</v>
      </c>
      <c r="P179" s="27"/>
      <c r="Q179" s="27"/>
      <c r="R179" s="16"/>
      <c r="S179" s="10" t="str">
        <f t="shared" si="7"/>
        <v>日帰り未就学児（年少未満）</v>
      </c>
      <c r="T179" s="10" t="str">
        <f t="shared" si="13"/>
        <v>日帰り未就学児（年少未満）</v>
      </c>
      <c r="U179" s="21">
        <v>0</v>
      </c>
      <c r="V179" s="13"/>
    </row>
    <row r="180" spans="13:22" x14ac:dyDescent="0.15">
      <c r="M180" s="10">
        <v>178</v>
      </c>
      <c r="N180" s="10" t="s">
        <v>100</v>
      </c>
      <c r="O180" s="16" t="s">
        <v>68</v>
      </c>
      <c r="P180" s="27"/>
      <c r="Q180" s="27"/>
      <c r="R180" s="16"/>
      <c r="S180" s="10" t="str">
        <f t="shared" si="7"/>
        <v>日帰り未就学児（年少以上）</v>
      </c>
      <c r="T180" s="10" t="str">
        <f t="shared" si="13"/>
        <v>日帰り未就学児（年少以上）</v>
      </c>
      <c r="U180" s="21">
        <v>0</v>
      </c>
      <c r="V180" s="13"/>
    </row>
    <row r="181" spans="13:22" x14ac:dyDescent="0.15">
      <c r="M181" s="10">
        <v>179</v>
      </c>
      <c r="N181" s="10" t="s">
        <v>100</v>
      </c>
      <c r="O181" s="16" t="s">
        <v>28</v>
      </c>
      <c r="P181" s="27"/>
      <c r="Q181" s="27"/>
      <c r="R181" s="16"/>
      <c r="S181" s="10" t="str">
        <f t="shared" si="7"/>
        <v>日帰り小学生</v>
      </c>
      <c r="T181" s="10" t="str">
        <f t="shared" si="13"/>
        <v>日帰り小学生</v>
      </c>
      <c r="U181" s="21">
        <v>0</v>
      </c>
      <c r="V181" s="13"/>
    </row>
    <row r="182" spans="13:22" x14ac:dyDescent="0.15">
      <c r="M182" s="10">
        <v>180</v>
      </c>
      <c r="N182" s="10" t="s">
        <v>100</v>
      </c>
      <c r="O182" s="16" t="s">
        <v>32</v>
      </c>
      <c r="P182" s="27"/>
      <c r="Q182" s="27"/>
      <c r="R182" s="16"/>
      <c r="S182" s="10" t="str">
        <f t="shared" si="7"/>
        <v>日帰り中学生</v>
      </c>
      <c r="T182" s="10" t="str">
        <f t="shared" si="13"/>
        <v>日帰り中学生</v>
      </c>
      <c r="U182" s="21">
        <v>0</v>
      </c>
      <c r="V182" s="13"/>
    </row>
    <row r="183" spans="13:22" x14ac:dyDescent="0.15">
      <c r="M183" s="10">
        <v>181</v>
      </c>
      <c r="N183" s="10" t="s">
        <v>100</v>
      </c>
      <c r="O183" s="16" t="s">
        <v>73</v>
      </c>
      <c r="P183" s="27"/>
      <c r="Q183" s="27"/>
      <c r="R183" s="16"/>
      <c r="S183" s="10" t="str">
        <f t="shared" si="7"/>
        <v>日帰り高校生</v>
      </c>
      <c r="T183" s="10" t="str">
        <f t="shared" si="13"/>
        <v>日帰り高校生</v>
      </c>
      <c r="U183" s="21">
        <v>0</v>
      </c>
      <c r="V183" s="13"/>
    </row>
    <row r="184" spans="13:22" x14ac:dyDescent="0.15">
      <c r="M184" s="10">
        <v>182</v>
      </c>
      <c r="N184" s="10" t="s">
        <v>100</v>
      </c>
      <c r="O184" s="16" t="s">
        <v>75</v>
      </c>
      <c r="P184" s="27"/>
      <c r="Q184" s="27"/>
      <c r="R184" s="16"/>
      <c r="S184" s="10" t="str">
        <f t="shared" si="7"/>
        <v>日帰り中等教育学校生</v>
      </c>
      <c r="T184" s="10" t="str">
        <f t="shared" si="13"/>
        <v>日帰り中等教育学校生</v>
      </c>
      <c r="U184" s="21">
        <v>0</v>
      </c>
      <c r="V184" s="13"/>
    </row>
    <row r="185" spans="13:22" x14ac:dyDescent="0.15">
      <c r="M185" s="10">
        <v>183</v>
      </c>
      <c r="N185" s="10" t="s">
        <v>100</v>
      </c>
      <c r="O185" s="16" t="s">
        <v>77</v>
      </c>
      <c r="P185" s="27"/>
      <c r="Q185" s="27"/>
      <c r="R185" s="16"/>
      <c r="S185" s="10" t="str">
        <f t="shared" si="7"/>
        <v>日帰り専修学校生、各種学校生</v>
      </c>
      <c r="T185" s="10" t="str">
        <f t="shared" si="13"/>
        <v>日帰り専修学校生、各種学校生</v>
      </c>
      <c r="U185" s="21">
        <v>0</v>
      </c>
      <c r="V185" s="13"/>
    </row>
    <row r="186" spans="13:22" x14ac:dyDescent="0.15">
      <c r="M186" s="10">
        <v>184</v>
      </c>
      <c r="N186" s="10" t="s">
        <v>100</v>
      </c>
      <c r="O186" s="16" t="s">
        <v>78</v>
      </c>
      <c r="P186" s="27"/>
      <c r="Q186" s="27"/>
      <c r="R186" s="16"/>
      <c r="S186" s="10" t="str">
        <f t="shared" si="7"/>
        <v>日帰り大学生（短大、高専）</v>
      </c>
      <c r="T186" s="10" t="str">
        <f t="shared" si="13"/>
        <v>日帰り大学生（短大、高専）</v>
      </c>
      <c r="U186" s="21">
        <v>0</v>
      </c>
      <c r="V186" s="13"/>
    </row>
    <row r="187" spans="13:22" x14ac:dyDescent="0.15">
      <c r="M187" s="10">
        <v>185</v>
      </c>
      <c r="N187" s="10" t="s">
        <v>100</v>
      </c>
      <c r="O187" s="16" t="s">
        <v>35</v>
      </c>
      <c r="P187" s="27"/>
      <c r="Q187" s="27"/>
      <c r="R187" s="16"/>
      <c r="S187" s="10" t="str">
        <f t="shared" si="7"/>
        <v>日帰り29歳以下</v>
      </c>
      <c r="T187" s="10" t="str">
        <f t="shared" si="13"/>
        <v>日帰り29歳以下</v>
      </c>
      <c r="U187" s="21">
        <v>0</v>
      </c>
      <c r="V187" s="13"/>
    </row>
    <row r="188" spans="13:22" x14ac:dyDescent="0.15">
      <c r="M188" s="10">
        <v>186</v>
      </c>
      <c r="N188" s="10" t="s">
        <v>100</v>
      </c>
      <c r="O188" s="16" t="s">
        <v>34</v>
      </c>
      <c r="P188" s="27"/>
      <c r="Q188" s="27"/>
      <c r="R188" s="16"/>
      <c r="S188" s="10" t="str">
        <f t="shared" ref="S188:S196" si="14">N188&amp;O188&amp;P188&amp;Q188&amp;R188</f>
        <v>日帰り30歳以上</v>
      </c>
      <c r="T188" s="10" t="str">
        <f t="shared" si="13"/>
        <v>日帰り30歳以上</v>
      </c>
      <c r="U188" s="21">
        <v>0</v>
      </c>
      <c r="V188" s="13"/>
    </row>
    <row r="189" spans="13:22" x14ac:dyDescent="0.15">
      <c r="M189" s="10">
        <v>187</v>
      </c>
      <c r="N189" s="10" t="s">
        <v>100</v>
      </c>
      <c r="O189" s="16" t="s">
        <v>31</v>
      </c>
      <c r="P189" s="27"/>
      <c r="Q189" s="27"/>
      <c r="R189" s="16"/>
      <c r="S189" s="10" t="str">
        <f t="shared" si="14"/>
        <v>日帰り指導者・関係者</v>
      </c>
      <c r="T189" s="10" t="str">
        <f t="shared" si="13"/>
        <v>日帰り指導者・関係者</v>
      </c>
      <c r="U189" s="21">
        <v>0</v>
      </c>
      <c r="V189" s="13"/>
    </row>
    <row r="190" spans="13:22" x14ac:dyDescent="0.15">
      <c r="M190" s="10">
        <v>188</v>
      </c>
      <c r="N190" s="10" t="s">
        <v>37</v>
      </c>
      <c r="O190" s="17" t="s">
        <v>88</v>
      </c>
      <c r="P190" s="28"/>
      <c r="Q190" s="28"/>
      <c r="R190" s="17"/>
      <c r="S190" s="10" t="str">
        <f t="shared" si="14"/>
        <v>宿泊追加用1</v>
      </c>
      <c r="T190" s="10" t="str">
        <f t="shared" si="13"/>
        <v>宿泊追加用1</v>
      </c>
      <c r="U190" s="12">
        <v>0</v>
      </c>
      <c r="V190" s="13"/>
    </row>
    <row r="191" spans="13:22" x14ac:dyDescent="0.15">
      <c r="M191" s="10">
        <v>189</v>
      </c>
      <c r="N191" s="10" t="s">
        <v>37</v>
      </c>
      <c r="O191" s="17" t="s">
        <v>89</v>
      </c>
      <c r="P191" s="28"/>
      <c r="Q191" s="28"/>
      <c r="R191" s="17"/>
      <c r="S191" s="10" t="str">
        <f t="shared" si="14"/>
        <v>宿泊追加用2</v>
      </c>
      <c r="T191" s="10" t="str">
        <f t="shared" si="13"/>
        <v>宿泊追加用2</v>
      </c>
      <c r="U191" s="12">
        <v>0</v>
      </c>
      <c r="V191" s="13"/>
    </row>
    <row r="192" spans="13:22" x14ac:dyDescent="0.15">
      <c r="M192" s="10">
        <v>190</v>
      </c>
      <c r="N192" s="10" t="s">
        <v>37</v>
      </c>
      <c r="O192" s="17" t="s">
        <v>90</v>
      </c>
      <c r="P192" s="28"/>
      <c r="Q192" s="28"/>
      <c r="R192" s="17"/>
      <c r="S192" s="10" t="str">
        <f t="shared" si="14"/>
        <v>宿泊追加用3</v>
      </c>
      <c r="T192" s="10" t="str">
        <f t="shared" si="13"/>
        <v>宿泊追加用3</v>
      </c>
      <c r="U192" s="12">
        <v>0</v>
      </c>
      <c r="V192" s="13"/>
    </row>
    <row r="193" spans="13:22" x14ac:dyDescent="0.15">
      <c r="M193" s="10">
        <v>191</v>
      </c>
      <c r="N193" s="10" t="s">
        <v>37</v>
      </c>
      <c r="O193" s="17" t="s">
        <v>91</v>
      </c>
      <c r="P193" s="28"/>
      <c r="Q193" s="28"/>
      <c r="R193" s="17"/>
      <c r="S193" s="10" t="str">
        <f t="shared" si="14"/>
        <v>宿泊追加用4</v>
      </c>
      <c r="T193" s="10" t="str">
        <f t="shared" si="13"/>
        <v>宿泊追加用4</v>
      </c>
      <c r="U193" s="12">
        <v>0</v>
      </c>
      <c r="V193" s="13"/>
    </row>
    <row r="194" spans="13:22" x14ac:dyDescent="0.15">
      <c r="M194" s="10">
        <v>192</v>
      </c>
      <c r="N194" s="10" t="s">
        <v>37</v>
      </c>
      <c r="O194" s="17" t="s">
        <v>92</v>
      </c>
      <c r="P194" s="28"/>
      <c r="Q194" s="28"/>
      <c r="R194" s="17"/>
      <c r="S194" s="10" t="str">
        <f t="shared" si="14"/>
        <v>宿泊追加用5</v>
      </c>
      <c r="T194" s="10" t="str">
        <f t="shared" si="13"/>
        <v>宿泊追加用5</v>
      </c>
      <c r="U194" s="12">
        <v>0</v>
      </c>
      <c r="V194" s="13"/>
    </row>
    <row r="195" spans="13:22" x14ac:dyDescent="0.15">
      <c r="M195" s="10">
        <v>193</v>
      </c>
      <c r="N195" s="10" t="s">
        <v>37</v>
      </c>
      <c r="O195" s="17" t="s">
        <v>93</v>
      </c>
      <c r="P195" s="28"/>
      <c r="Q195" s="28"/>
      <c r="R195" s="17"/>
      <c r="S195" s="10" t="str">
        <f t="shared" si="14"/>
        <v>宿泊追加用6</v>
      </c>
      <c r="T195" s="10" t="str">
        <f t="shared" si="13"/>
        <v>宿泊追加用6</v>
      </c>
      <c r="U195" s="12">
        <v>0</v>
      </c>
      <c r="V195" s="13"/>
    </row>
    <row r="196" spans="13:22" x14ac:dyDescent="0.15">
      <c r="M196" s="10">
        <v>194</v>
      </c>
      <c r="N196" s="10" t="s">
        <v>37</v>
      </c>
      <c r="O196" s="17" t="s">
        <v>94</v>
      </c>
      <c r="P196" s="28"/>
      <c r="Q196" s="28"/>
      <c r="R196" s="17"/>
      <c r="S196" s="10" t="str">
        <f t="shared" si="14"/>
        <v>宿泊追加用7</v>
      </c>
      <c r="T196" s="10" t="str">
        <f t="shared" si="13"/>
        <v>宿泊追加用7</v>
      </c>
      <c r="U196" s="12">
        <v>0</v>
      </c>
      <c r="V196" s="13"/>
    </row>
  </sheetData>
  <mergeCells count="9">
    <mergeCell ref="AU1:AV1"/>
    <mergeCell ref="AX1:AY1"/>
    <mergeCell ref="G1:K1"/>
    <mergeCell ref="AH1:AK1"/>
    <mergeCell ref="AM1:AS1"/>
    <mergeCell ref="M1:U1"/>
    <mergeCell ref="X1:Y1"/>
    <mergeCell ref="AA1:AB1"/>
    <mergeCell ref="AD1:AE1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44</vt:i4>
      </vt:variant>
    </vt:vector>
  </HeadingPairs>
  <TitlesOfParts>
    <vt:vector size="46" baseType="lpstr">
      <vt:lpstr>経費計算表</vt:lpstr>
      <vt:lpstr>データシートマスタ</vt:lpstr>
      <vt:lpstr>□レストラン</vt:lpstr>
      <vt:lpstr>□昼食</vt:lpstr>
      <vt:lpstr>□朝食</vt:lpstr>
      <vt:lpstr>□夕食</vt:lpstr>
      <vt:lpstr>△お弁当</vt:lpstr>
      <vt:lpstr>◇テーブルマナー</vt:lpstr>
      <vt:lpstr>〇集団宿泊【小学校】での利用</vt:lpstr>
      <vt:lpstr>〇集団宿泊【小学校】以外での利用</vt:lpstr>
      <vt:lpstr>〇昼食</vt:lpstr>
      <vt:lpstr>〇朝食</vt:lpstr>
      <vt:lpstr>〇野外炊飯</vt:lpstr>
      <vt:lpstr>〇野外炊飯②</vt:lpstr>
      <vt:lpstr>〇夕食</vt:lpstr>
      <vt:lpstr>①</vt:lpstr>
      <vt:lpstr>Aコース_５品</vt:lpstr>
      <vt:lpstr>Bコース_７品</vt:lpstr>
      <vt:lpstr>経費計算表!Print_Area</vt:lpstr>
      <vt:lpstr>あさごはん</vt:lpstr>
      <vt:lpstr>おかずおむすびセット</vt:lpstr>
      <vt:lpstr>おひるごはん</vt:lpstr>
      <vt:lpstr>お弁当</vt:lpstr>
      <vt:lpstr>カレーライス</vt:lpstr>
      <vt:lpstr>テーブルマナー</vt:lpstr>
      <vt:lpstr>パンセット</vt:lpstr>
      <vt:lpstr>ポトフ_パン</vt:lpstr>
      <vt:lpstr>よるごはん</vt:lpstr>
      <vt:lpstr>レストラン</vt:lpstr>
      <vt:lpstr>集団宿泊【小学校】</vt:lpstr>
      <vt:lpstr>集団宿泊【小学校】での利用</vt:lpstr>
      <vt:lpstr>集団宿泊【小学校】以外での利用</vt:lpstr>
      <vt:lpstr>焼きそば</vt:lpstr>
      <vt:lpstr>昼_食</vt:lpstr>
      <vt:lpstr>昼メニュー</vt:lpstr>
      <vt:lpstr>昼食</vt:lpstr>
      <vt:lpstr>朝_食</vt:lpstr>
      <vt:lpstr>朝メニュー</vt:lpstr>
      <vt:lpstr>朝食</vt:lpstr>
      <vt:lpstr>幕の内弁当【A】</vt:lpstr>
      <vt:lpstr>幕の内弁当【B】</vt:lpstr>
      <vt:lpstr>夜メニュー</vt:lpstr>
      <vt:lpstr>野外炊飯</vt:lpstr>
      <vt:lpstr>野外炊飯②</vt:lpstr>
      <vt:lpstr>夕_食</vt:lpstr>
      <vt:lpstr>夕食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2024-06-26T06:02:29Z</dcterms:created>
  <dcterms:modified xsi:type="dcterms:W3CDTF">2024-08-28T01:59:29Z</dcterms:modified>
  <cp:category/>
  <cp:contentStatus/>
</cp:coreProperties>
</file>