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defaultThemeVersion="124226"/>
  <xr:revisionPtr revIDLastSave="0" documentId="13_ncr:1_{1235F2AB-9CD1-4D17-B853-2F8E1ACB0071}" xr6:coauthVersionLast="36" xr6:coauthVersionMax="36" xr10:uidLastSave="{00000000-0000-0000-0000-000000000000}"/>
  <bookViews>
    <workbookView xWindow="0" yWindow="0" windowWidth="10815" windowHeight="7200" xr2:uid="{00000000-000D-0000-FFFF-FFFF00000000}"/>
  </bookViews>
  <sheets>
    <sheet name="入力前にご確認ください" sheetId="16" r:id="rId1"/>
    <sheet name="入力①(交流の家)" sheetId="13" r:id="rId2"/>
    <sheet name="入力②(レストラン)" sheetId="14" r:id="rId3"/>
    <sheet name="確認(支払予定金額)" sheetId="15" r:id="rId4"/>
    <sheet name="データシートマスタ" sheetId="10" r:id="rId5"/>
  </sheets>
  <definedNames>
    <definedName name="□レストラン">データシートマスタ!#REF!</definedName>
    <definedName name="□昼食">データシートマスタ!#REF!</definedName>
    <definedName name="□朝食">データシートマスタ!#REF!</definedName>
    <definedName name="□夕食">データシートマスタ!#REF!</definedName>
    <definedName name="△お弁当">データシートマスタ!#REF!</definedName>
    <definedName name="◇テーブルマナー">データシートマスタ!#REF!</definedName>
    <definedName name="〇集団宿泊【小学校】での利用">データシートマスタ!#REF!</definedName>
    <definedName name="〇集団宿泊【小学校】以外での利用">データシートマスタ!#REF!</definedName>
    <definedName name="〇昼食">データシートマスタ!#REF!</definedName>
    <definedName name="〇朝食">データシートマスタ!#REF!</definedName>
    <definedName name="〇野外炊飯">データシートマスタ!#REF!</definedName>
    <definedName name="〇野外炊飯②">データシートマスタ!#REF!</definedName>
    <definedName name="〇夕食">データシートマスタ!#REF!</definedName>
    <definedName name="①">データシートマスタ!#REF!</definedName>
    <definedName name="Aコース_５品">データシートマスタ!#REF!</definedName>
    <definedName name="Bコース_７品">データシートマスタ!#REF!</definedName>
    <definedName name="_xlnm.Print_Area" localSheetId="3">'確認(支払予定金額)'!$A$1:$CM$35</definedName>
    <definedName name="_xlnm.Print_Area" localSheetId="1">'入力①(交流の家)'!$A$1:$CL$46</definedName>
    <definedName name="_xlnm.Print_Area" localSheetId="2">'入力②(レストラン)'!$A$1:$CM$29</definedName>
    <definedName name="あさごはん">データシートマスタ!#REF!</definedName>
    <definedName name="おかずおむすびセット">データシートマスタ!#REF!</definedName>
    <definedName name="おひるごはん">データシートマスタ!#REF!</definedName>
    <definedName name="お弁当">データシートマスタ!#REF!</definedName>
    <definedName name="カレーライス">データシートマスタ!#REF!</definedName>
    <definedName name="テーブルマナー">データシートマスタ!#REF!</definedName>
    <definedName name="パンセット">データシートマスタ!#REF!</definedName>
    <definedName name="ポトフ_パン">データシートマスタ!#REF!</definedName>
    <definedName name="よるごはん">データシートマスタ!#REF!</definedName>
    <definedName name="レストラン">データシートマスタ!#REF!</definedName>
    <definedName name="集団宿泊【小学校】">データシートマスタ!#REF!</definedName>
    <definedName name="集団宿泊【小学校】での利用">データシートマスタ!#REF!</definedName>
    <definedName name="集団宿泊【小学校】以外での利用">データシートマスタ!#REF!</definedName>
    <definedName name="焼きそば">データシートマスタ!#REF!</definedName>
    <definedName name="焼き魚">データシートマスタ!#REF!</definedName>
    <definedName name="昼_食">データシートマスタ!#REF!</definedName>
    <definedName name="昼メニュー">データシートマスタ!#REF!</definedName>
    <definedName name="昼食">データシートマスタ!$AU$20:$AU$25</definedName>
    <definedName name="朝_食">データシートマスタ!#REF!</definedName>
    <definedName name="朝メニュー">データシートマスタ!#REF!</definedName>
    <definedName name="朝食">データシートマスタ!$AT$20:$AT$24</definedName>
    <definedName name="幕の内弁当【A】">データシートマスタ!#REF!</definedName>
    <definedName name="幕の内弁当【B】">データシートマスタ!#REF!</definedName>
    <definedName name="目玉焼き">データシートマスタ!#REF!</definedName>
    <definedName name="夜メニュー">データシートマスタ!#REF!</definedName>
    <definedName name="野外炊飯">データシートマスタ!#REF!</definedName>
    <definedName name="野外炊飯②">データシートマスタ!#REF!</definedName>
    <definedName name="野菜炒め">データシートマスタ!#REF!</definedName>
    <definedName name="夕_食">データシートマスタ!#REF!</definedName>
    <definedName name="夕食">データシートマスタ!$AV$20:$AV$25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2" i="15" l="1"/>
  <c r="X1" i="15"/>
  <c r="CQ16" i="13"/>
  <c r="CQ15" i="13"/>
  <c r="CQ14" i="13"/>
  <c r="CQ13" i="13"/>
  <c r="CQ12" i="13"/>
  <c r="CQ11" i="13"/>
  <c r="CQ10" i="13"/>
  <c r="CQ9" i="13"/>
  <c r="CQ8" i="13"/>
  <c r="CQ7" i="13"/>
  <c r="GD16" i="13" l="1"/>
  <c r="GD15" i="13"/>
  <c r="GF16" i="13"/>
  <c r="O22" i="13"/>
  <c r="U22" i="13" s="1"/>
  <c r="GG16" i="13" s="1"/>
  <c r="GH16" i="13" s="1"/>
  <c r="O21" i="13"/>
  <c r="U21" i="13" s="1"/>
  <c r="AQ21" i="13"/>
  <c r="AW21" i="13" s="1"/>
  <c r="U23" i="13" l="1"/>
  <c r="GE16" i="13"/>
  <c r="Z29" i="13"/>
  <c r="GD73" i="13" l="1"/>
  <c r="GD69" i="13"/>
  <c r="GD65" i="13"/>
  <c r="GD61" i="13"/>
  <c r="GD57" i="13"/>
  <c r="GD53" i="13"/>
  <c r="GD49" i="13"/>
  <c r="GD45" i="13"/>
  <c r="GD41" i="13"/>
  <c r="GD37" i="13"/>
  <c r="CV40" i="13" l="1"/>
  <c r="CV37" i="13"/>
  <c r="CV34" i="13"/>
  <c r="CV31" i="13"/>
  <c r="CV28" i="13"/>
  <c r="CP28" i="13"/>
  <c r="CP40" i="13"/>
  <c r="CP37" i="13"/>
  <c r="CP34" i="13"/>
  <c r="CP31" i="13"/>
  <c r="AE536" i="10"/>
  <c r="AE535" i="10"/>
  <c r="AE534" i="10"/>
  <c r="AE533" i="10"/>
  <c r="AE532" i="10"/>
  <c r="AE531" i="10"/>
  <c r="AE530" i="10"/>
  <c r="AE529" i="10"/>
  <c r="AE528" i="10"/>
  <c r="AE527" i="10"/>
  <c r="AE526" i="10"/>
  <c r="AE525" i="10"/>
  <c r="AE524" i="10"/>
  <c r="AE523" i="10"/>
  <c r="AE522" i="10"/>
  <c r="AE521" i="10"/>
  <c r="AE520" i="10"/>
  <c r="AE519" i="10"/>
  <c r="AE518" i="10"/>
  <c r="AE517" i="10"/>
  <c r="AE516" i="10"/>
  <c r="AE515" i="10"/>
  <c r="AE514" i="10"/>
  <c r="AE513" i="10"/>
  <c r="AE512" i="10"/>
  <c r="AE511" i="10"/>
  <c r="AE510" i="10"/>
  <c r="AE509" i="10"/>
  <c r="AE508" i="10"/>
  <c r="AE507" i="10"/>
  <c r="AE506" i="10"/>
  <c r="AE505" i="10"/>
  <c r="AE504" i="10"/>
  <c r="AE503" i="10"/>
  <c r="AE502" i="10"/>
  <c r="AE501" i="10"/>
  <c r="AE500" i="10"/>
  <c r="AE499" i="10"/>
  <c r="AE498" i="10"/>
  <c r="AE497" i="10"/>
  <c r="AE496" i="10"/>
  <c r="AE331" i="10"/>
  <c r="AE330" i="10"/>
  <c r="AE329" i="10"/>
  <c r="AE328" i="10"/>
  <c r="AE327" i="10"/>
  <c r="AE326" i="10"/>
  <c r="AE325" i="10"/>
  <c r="AE324" i="10"/>
  <c r="AE323" i="10"/>
  <c r="AE322" i="10"/>
  <c r="AE321" i="10"/>
  <c r="AE320" i="10"/>
  <c r="AE319" i="10"/>
  <c r="AE318" i="10"/>
  <c r="AE317" i="10"/>
  <c r="AE316" i="10"/>
  <c r="AE315" i="10"/>
  <c r="AE314" i="10"/>
  <c r="AE313" i="10"/>
  <c r="AE312" i="10"/>
  <c r="AE311" i="10"/>
  <c r="AE310" i="10"/>
  <c r="AE309" i="10"/>
  <c r="AE308" i="10"/>
  <c r="AE307" i="10"/>
  <c r="AE306" i="10"/>
  <c r="AE305" i="10"/>
  <c r="AE304" i="10"/>
  <c r="AE303" i="10"/>
  <c r="AE302" i="10"/>
  <c r="AE301" i="10"/>
  <c r="AE300" i="10"/>
  <c r="AE299" i="10"/>
  <c r="AE298" i="10"/>
  <c r="AE297" i="10"/>
  <c r="AE296" i="10"/>
  <c r="AE295" i="10"/>
  <c r="AE294" i="10"/>
  <c r="AE293" i="10"/>
  <c r="AE292" i="10"/>
  <c r="AE291" i="10"/>
  <c r="AE126" i="10"/>
  <c r="AE125" i="10"/>
  <c r="AE124" i="10"/>
  <c r="AE123" i="10"/>
  <c r="AE122" i="10"/>
  <c r="AE121" i="10"/>
  <c r="AE120" i="10"/>
  <c r="AE119" i="10"/>
  <c r="AE118" i="10"/>
  <c r="AE117" i="10"/>
  <c r="AE116" i="10"/>
  <c r="AE115" i="10"/>
  <c r="AE114" i="10"/>
  <c r="AE113" i="10"/>
  <c r="AE112" i="10"/>
  <c r="AE111" i="10"/>
  <c r="AE110" i="10"/>
  <c r="AE109" i="10"/>
  <c r="AE108" i="10"/>
  <c r="AE107" i="10"/>
  <c r="AE106" i="10"/>
  <c r="AE105" i="10"/>
  <c r="AE104" i="10"/>
  <c r="AE103" i="10"/>
  <c r="AE102" i="10"/>
  <c r="AE101" i="10"/>
  <c r="AE100" i="10"/>
  <c r="AE99" i="10"/>
  <c r="AE98" i="10"/>
  <c r="AE97" i="10"/>
  <c r="AE96" i="10"/>
  <c r="AE95" i="10"/>
  <c r="AE94" i="10"/>
  <c r="AE93" i="10"/>
  <c r="AE92" i="10"/>
  <c r="AE91" i="10"/>
  <c r="AE90" i="10"/>
  <c r="AE89" i="10"/>
  <c r="AE88" i="10"/>
  <c r="AE87" i="10"/>
  <c r="AE86" i="10"/>
  <c r="AI43" i="13"/>
  <c r="AO43" i="13" s="1"/>
  <c r="Z43" i="13"/>
  <c r="GD56" i="13" s="1"/>
  <c r="AI42" i="13"/>
  <c r="AO42" i="13" s="1"/>
  <c r="Z42" i="13"/>
  <c r="GD55" i="13" s="1"/>
  <c r="AI41" i="13"/>
  <c r="AO41" i="13" s="1"/>
  <c r="Z41" i="13"/>
  <c r="GD54" i="13" s="1"/>
  <c r="Z38" i="13"/>
  <c r="GD50" i="13" s="1"/>
  <c r="AI40" i="13"/>
  <c r="AO40" i="13" s="1"/>
  <c r="Z40" i="13"/>
  <c r="GD52" i="13" s="1"/>
  <c r="AI39" i="13"/>
  <c r="AO39" i="13" s="1"/>
  <c r="Z39" i="13"/>
  <c r="GD51" i="13" s="1"/>
  <c r="AI38" i="13"/>
  <c r="AO38" i="13" s="1"/>
  <c r="AI37" i="13"/>
  <c r="AO37" i="13" s="1"/>
  <c r="Z37" i="13"/>
  <c r="GD48" i="13" s="1"/>
  <c r="AI36" i="13"/>
  <c r="AO36" i="13" s="1"/>
  <c r="Z36" i="13"/>
  <c r="GD47" i="13" s="1"/>
  <c r="AI35" i="13"/>
  <c r="AO35" i="13" s="1"/>
  <c r="Z35" i="13"/>
  <c r="GD46" i="13" s="1"/>
  <c r="AI34" i="13"/>
  <c r="AO34" i="13" s="1"/>
  <c r="Z34" i="13"/>
  <c r="GD44" i="13" s="1"/>
  <c r="AI33" i="13"/>
  <c r="AO33" i="13" s="1"/>
  <c r="Z33" i="13"/>
  <c r="GD43" i="13" s="1"/>
  <c r="AI32" i="13"/>
  <c r="AO32" i="13" s="1"/>
  <c r="Z32" i="13"/>
  <c r="GD42" i="13" s="1"/>
  <c r="AI31" i="13"/>
  <c r="AO31" i="13" s="1"/>
  <c r="Z31" i="13"/>
  <c r="GD40" i="13" s="1"/>
  <c r="AI30" i="13"/>
  <c r="AO30" i="13" s="1"/>
  <c r="Z30" i="13"/>
  <c r="GD39" i="13" s="1"/>
  <c r="AI29" i="13"/>
  <c r="AO29" i="13" s="1"/>
  <c r="GD38" i="13"/>
  <c r="CH35" i="13" l="1"/>
  <c r="GF76" i="13" l="1"/>
  <c r="GF75" i="13"/>
  <c r="GF74" i="13"/>
  <c r="GF72" i="13"/>
  <c r="GF71" i="13"/>
  <c r="GF70" i="13"/>
  <c r="GF68" i="13"/>
  <c r="GF67" i="13"/>
  <c r="GF66" i="13"/>
  <c r="GF64" i="13"/>
  <c r="GF63" i="13"/>
  <c r="GF62" i="13"/>
  <c r="GF60" i="13"/>
  <c r="GF59" i="13"/>
  <c r="GF58" i="13"/>
  <c r="GF56" i="13"/>
  <c r="GF55" i="13"/>
  <c r="GF54" i="13"/>
  <c r="GF52" i="13"/>
  <c r="GF51" i="13"/>
  <c r="GF50" i="13"/>
  <c r="GF48" i="13"/>
  <c r="GF47" i="13"/>
  <c r="GF46" i="13"/>
  <c r="GF44" i="13"/>
  <c r="GF43" i="13"/>
  <c r="GF42" i="13"/>
  <c r="GF40" i="13"/>
  <c r="GF39" i="13"/>
  <c r="GF38" i="13"/>
  <c r="GE66" i="13"/>
  <c r="AE618" i="10"/>
  <c r="AE617" i="10"/>
  <c r="AE616" i="10"/>
  <c r="AE615" i="10"/>
  <c r="AE614" i="10"/>
  <c r="AE613" i="10"/>
  <c r="AE612" i="10"/>
  <c r="AE611" i="10"/>
  <c r="AE610" i="10"/>
  <c r="AE609" i="10"/>
  <c r="AE608" i="10"/>
  <c r="AE607" i="10"/>
  <c r="AE606" i="10"/>
  <c r="AE605" i="10"/>
  <c r="AE604" i="10"/>
  <c r="AE603" i="10"/>
  <c r="AE602" i="10"/>
  <c r="AE601" i="10"/>
  <c r="AE600" i="10"/>
  <c r="AE599" i="10"/>
  <c r="AE598" i="10"/>
  <c r="AE597" i="10"/>
  <c r="AE596" i="10"/>
  <c r="AE595" i="10"/>
  <c r="AE594" i="10"/>
  <c r="AE593" i="10"/>
  <c r="AE592" i="10"/>
  <c r="AE591" i="10"/>
  <c r="AE590" i="10"/>
  <c r="AE589" i="10"/>
  <c r="AE588" i="10"/>
  <c r="AE587" i="10"/>
  <c r="AE586" i="10"/>
  <c r="AE585" i="10"/>
  <c r="AE584" i="10"/>
  <c r="AE583" i="10"/>
  <c r="AE582" i="10"/>
  <c r="AE581" i="10"/>
  <c r="AE580" i="10"/>
  <c r="AE579" i="10"/>
  <c r="AE578" i="10"/>
  <c r="AE577" i="10"/>
  <c r="AE576" i="10"/>
  <c r="AE575" i="10"/>
  <c r="AE574" i="10"/>
  <c r="AE573" i="10"/>
  <c r="AE572" i="10"/>
  <c r="AE571" i="10"/>
  <c r="AE570" i="10"/>
  <c r="AE569" i="10"/>
  <c r="AE568" i="10"/>
  <c r="AE567" i="10"/>
  <c r="AE566" i="10"/>
  <c r="AE565" i="10"/>
  <c r="AE564" i="10"/>
  <c r="AE563" i="10"/>
  <c r="AE562" i="10"/>
  <c r="AE561" i="10"/>
  <c r="AE560" i="10"/>
  <c r="AE559" i="10"/>
  <c r="AE558" i="10"/>
  <c r="AE557" i="10"/>
  <c r="AE556" i="10"/>
  <c r="AE555" i="10"/>
  <c r="AE554" i="10"/>
  <c r="AE553" i="10"/>
  <c r="AE552" i="10"/>
  <c r="AE551" i="10"/>
  <c r="AE550" i="10"/>
  <c r="AE549" i="10"/>
  <c r="AE548" i="10"/>
  <c r="AE547" i="10"/>
  <c r="AE546" i="10"/>
  <c r="AE545" i="10"/>
  <c r="AE544" i="10"/>
  <c r="AE543" i="10"/>
  <c r="AE542" i="10"/>
  <c r="AE541" i="10"/>
  <c r="AE540" i="10"/>
  <c r="AE539" i="10"/>
  <c r="AE538" i="10"/>
  <c r="AE537" i="10"/>
  <c r="AE495" i="10"/>
  <c r="AE494" i="10"/>
  <c r="AE493" i="10"/>
  <c r="AE492" i="10"/>
  <c r="AE491" i="10"/>
  <c r="AE490" i="10"/>
  <c r="AE489" i="10"/>
  <c r="AE488" i="10"/>
  <c r="AE487" i="10"/>
  <c r="AE486" i="10"/>
  <c r="AE485" i="10"/>
  <c r="AE484" i="10"/>
  <c r="AE483" i="10"/>
  <c r="AE482" i="10"/>
  <c r="AE481" i="10"/>
  <c r="AE480" i="10"/>
  <c r="AE479" i="10"/>
  <c r="AE478" i="10"/>
  <c r="AE477" i="10"/>
  <c r="AE476" i="10"/>
  <c r="AE475" i="10"/>
  <c r="AE474" i="10"/>
  <c r="AE473" i="10"/>
  <c r="AE472" i="10"/>
  <c r="AE471" i="10"/>
  <c r="AE470" i="10"/>
  <c r="AE469" i="10"/>
  <c r="AE468" i="10"/>
  <c r="AE467" i="10"/>
  <c r="AE466" i="10"/>
  <c r="AE465" i="10"/>
  <c r="AE464" i="10"/>
  <c r="AE463" i="10"/>
  <c r="AE462" i="10"/>
  <c r="AE461" i="10"/>
  <c r="AE460" i="10"/>
  <c r="AE459" i="10"/>
  <c r="AE458" i="10"/>
  <c r="AE457" i="10"/>
  <c r="AE456" i="10"/>
  <c r="AE455" i="10"/>
  <c r="AE454" i="10"/>
  <c r="AE453" i="10"/>
  <c r="AE452" i="10"/>
  <c r="AE451" i="10"/>
  <c r="AE450" i="10"/>
  <c r="AE449" i="10"/>
  <c r="AE448" i="10"/>
  <c r="AE447" i="10"/>
  <c r="AE446" i="10"/>
  <c r="AE445" i="10"/>
  <c r="AE444" i="10"/>
  <c r="AE443" i="10"/>
  <c r="AE442" i="10"/>
  <c r="AE441" i="10"/>
  <c r="AE440" i="10"/>
  <c r="AE439" i="10"/>
  <c r="AE438" i="10"/>
  <c r="AE437" i="10"/>
  <c r="AE436" i="10"/>
  <c r="AE435" i="10"/>
  <c r="AE434" i="10"/>
  <c r="AE433" i="10"/>
  <c r="AE432" i="10"/>
  <c r="AE431" i="10"/>
  <c r="AE430" i="10"/>
  <c r="AE429" i="10"/>
  <c r="AE428" i="10"/>
  <c r="AE427" i="10"/>
  <c r="AE426" i="10"/>
  <c r="AE425" i="10"/>
  <c r="AE424" i="10"/>
  <c r="AE423" i="10"/>
  <c r="AE422" i="10"/>
  <c r="AE421" i="10"/>
  <c r="AE420" i="10"/>
  <c r="AE419" i="10"/>
  <c r="AE418" i="10"/>
  <c r="AE417" i="10"/>
  <c r="AE416" i="10"/>
  <c r="AE415" i="10"/>
  <c r="AE414" i="10"/>
  <c r="AE413" i="10"/>
  <c r="AE412" i="10"/>
  <c r="AE411" i="10"/>
  <c r="AE410" i="10"/>
  <c r="AE409" i="10"/>
  <c r="AE408" i="10"/>
  <c r="AE407" i="10"/>
  <c r="AE406" i="10"/>
  <c r="AE405" i="10"/>
  <c r="AE404" i="10"/>
  <c r="AE403" i="10"/>
  <c r="AE402" i="10"/>
  <c r="AE401" i="10"/>
  <c r="AE400" i="10"/>
  <c r="AE399" i="10"/>
  <c r="AE398" i="10"/>
  <c r="AE397" i="10"/>
  <c r="AE396" i="10"/>
  <c r="AE395" i="10"/>
  <c r="AE394" i="10"/>
  <c r="AE393" i="10"/>
  <c r="AE392" i="10"/>
  <c r="AE391" i="10"/>
  <c r="AE390" i="10"/>
  <c r="AE389" i="10"/>
  <c r="AE388" i="10"/>
  <c r="AE387" i="10"/>
  <c r="AE386" i="10"/>
  <c r="AE385" i="10"/>
  <c r="AE384" i="10"/>
  <c r="AE383" i="10"/>
  <c r="AE382" i="10"/>
  <c r="AE381" i="10"/>
  <c r="AE380" i="10"/>
  <c r="AE379" i="10"/>
  <c r="AE378" i="10"/>
  <c r="AE377" i="10"/>
  <c r="AE376" i="10"/>
  <c r="AE375" i="10"/>
  <c r="AE374" i="10"/>
  <c r="AE373" i="10"/>
  <c r="AE372" i="10"/>
  <c r="AE371" i="10"/>
  <c r="AE370" i="10"/>
  <c r="AE369" i="10"/>
  <c r="AE368" i="10"/>
  <c r="AE367" i="10"/>
  <c r="AE366" i="10"/>
  <c r="AE365" i="10"/>
  <c r="AE364" i="10"/>
  <c r="AE363" i="10"/>
  <c r="AE362" i="10"/>
  <c r="AE361" i="10"/>
  <c r="AE360" i="10"/>
  <c r="AE359" i="10"/>
  <c r="AE358" i="10"/>
  <c r="AE357" i="10"/>
  <c r="AE356" i="10"/>
  <c r="AE355" i="10"/>
  <c r="AE354" i="10"/>
  <c r="AE353" i="10"/>
  <c r="AE352" i="10"/>
  <c r="AE351" i="10"/>
  <c r="AE350" i="10"/>
  <c r="AE349" i="10"/>
  <c r="AE348" i="10"/>
  <c r="AE347" i="10"/>
  <c r="AE346" i="10"/>
  <c r="AE345" i="10"/>
  <c r="AE344" i="10"/>
  <c r="AE343" i="10"/>
  <c r="AE342" i="10"/>
  <c r="AE341" i="10"/>
  <c r="AE340" i="10"/>
  <c r="AE339" i="10"/>
  <c r="AE338" i="10"/>
  <c r="AE337" i="10"/>
  <c r="AE336" i="10"/>
  <c r="AE335" i="10"/>
  <c r="AE334" i="10"/>
  <c r="AE333" i="10"/>
  <c r="AE332" i="10"/>
  <c r="AE290" i="10"/>
  <c r="AE289" i="10"/>
  <c r="AE288" i="10"/>
  <c r="AE287" i="10"/>
  <c r="AE286" i="10"/>
  <c r="AE285" i="10"/>
  <c r="AE284" i="10"/>
  <c r="AE283" i="10"/>
  <c r="AE282" i="10"/>
  <c r="AE281" i="10"/>
  <c r="AE280" i="10"/>
  <c r="AE279" i="10"/>
  <c r="AE278" i="10"/>
  <c r="AE277" i="10"/>
  <c r="AE276" i="10"/>
  <c r="AE275" i="10"/>
  <c r="AE274" i="10"/>
  <c r="AE273" i="10"/>
  <c r="AE272" i="10"/>
  <c r="AE271" i="10"/>
  <c r="AE270" i="10"/>
  <c r="AE269" i="10"/>
  <c r="AE268" i="10"/>
  <c r="AE267" i="10"/>
  <c r="AE266" i="10"/>
  <c r="AE265" i="10"/>
  <c r="AE264" i="10"/>
  <c r="AE263" i="10"/>
  <c r="AE262" i="10"/>
  <c r="AE261" i="10"/>
  <c r="AE260" i="10"/>
  <c r="AE259" i="10"/>
  <c r="AE258" i="10"/>
  <c r="AE257" i="10"/>
  <c r="AE256" i="10"/>
  <c r="AE255" i="10"/>
  <c r="AE254" i="10"/>
  <c r="AE253" i="10"/>
  <c r="AE252" i="10"/>
  <c r="AE251" i="10"/>
  <c r="AE250" i="10"/>
  <c r="AE249" i="10"/>
  <c r="AE248" i="10"/>
  <c r="AE247" i="10"/>
  <c r="AE246" i="10"/>
  <c r="AE245" i="10"/>
  <c r="AE244" i="10"/>
  <c r="AE243" i="10"/>
  <c r="AE242" i="10"/>
  <c r="AE241" i="10"/>
  <c r="AE240" i="10"/>
  <c r="AE239" i="10"/>
  <c r="AE238" i="10"/>
  <c r="AE237" i="10"/>
  <c r="AE236" i="10"/>
  <c r="AE235" i="10"/>
  <c r="AE234" i="10"/>
  <c r="AE233" i="10"/>
  <c r="AE232" i="10"/>
  <c r="AE231" i="10"/>
  <c r="AE230" i="10"/>
  <c r="AE229" i="10"/>
  <c r="AE228" i="10"/>
  <c r="AE227" i="10"/>
  <c r="AE226" i="10"/>
  <c r="AE225" i="10"/>
  <c r="AE224" i="10"/>
  <c r="AE223" i="10"/>
  <c r="AE222" i="10"/>
  <c r="AE221" i="10"/>
  <c r="AE220" i="10"/>
  <c r="AE219" i="10"/>
  <c r="AE218" i="10"/>
  <c r="AE217" i="10"/>
  <c r="AE216" i="10"/>
  <c r="AE215" i="10"/>
  <c r="AE214" i="10"/>
  <c r="AE213" i="10"/>
  <c r="AE212" i="10"/>
  <c r="AE211" i="10"/>
  <c r="AE210" i="10"/>
  <c r="AE209" i="10"/>
  <c r="GF73" i="13"/>
  <c r="GF69" i="13"/>
  <c r="GF65" i="13"/>
  <c r="GF61" i="13"/>
  <c r="GF57" i="13"/>
  <c r="GF53" i="13"/>
  <c r="GF49" i="13"/>
  <c r="GF45" i="13"/>
  <c r="GF41" i="13"/>
  <c r="DG8" i="13"/>
  <c r="DG9" i="13"/>
  <c r="DG10" i="13"/>
  <c r="DG11" i="13"/>
  <c r="DG12" i="13"/>
  <c r="DG13" i="13"/>
  <c r="DG14" i="13"/>
  <c r="DG7" i="13"/>
  <c r="P29" i="13" l="1"/>
  <c r="CB43" i="13"/>
  <c r="BS43" i="13"/>
  <c r="GD76" i="13" s="1"/>
  <c r="CB42" i="13"/>
  <c r="BS42" i="13"/>
  <c r="GD75" i="13" s="1"/>
  <c r="CB41" i="13"/>
  <c r="BS41" i="13"/>
  <c r="GD74" i="13" s="1"/>
  <c r="CB40" i="13"/>
  <c r="CH40" i="13" s="1"/>
  <c r="BS40" i="13"/>
  <c r="GD72" i="13" s="1"/>
  <c r="CB39" i="13"/>
  <c r="CH39" i="13" s="1"/>
  <c r="BS39" i="13"/>
  <c r="GD71" i="13" s="1"/>
  <c r="CB38" i="13"/>
  <c r="CH38" i="13" s="1"/>
  <c r="BS38" i="13"/>
  <c r="GD70" i="13" s="1"/>
  <c r="CB37" i="13"/>
  <c r="CH37" i="13" s="1"/>
  <c r="BS37" i="13"/>
  <c r="GD68" i="13" s="1"/>
  <c r="CB36" i="13"/>
  <c r="CH36" i="13" s="1"/>
  <c r="BS36" i="13"/>
  <c r="GD67" i="13" s="1"/>
  <c r="GG66" i="13"/>
  <c r="GH66" i="13" s="1"/>
  <c r="GC66" i="13" s="1"/>
  <c r="BS35" i="13"/>
  <c r="GD66" i="13" s="1"/>
  <c r="CB34" i="13"/>
  <c r="CH34" i="13" s="1"/>
  <c r="BS34" i="13"/>
  <c r="GD64" i="13" s="1"/>
  <c r="CB33" i="13"/>
  <c r="CH33" i="13" s="1"/>
  <c r="BS33" i="13"/>
  <c r="GD63" i="13" s="1"/>
  <c r="CB32" i="13"/>
  <c r="CH32" i="13" s="1"/>
  <c r="BS32" i="13"/>
  <c r="GD62" i="13" s="1"/>
  <c r="BS29" i="13"/>
  <c r="GD58" i="13" s="1"/>
  <c r="CB31" i="13"/>
  <c r="BS31" i="13"/>
  <c r="GD60" i="13" s="1"/>
  <c r="CB30" i="13"/>
  <c r="BS30" i="13"/>
  <c r="GD59" i="13" s="1"/>
  <c r="CB29" i="13"/>
  <c r="CH29" i="13" s="1"/>
  <c r="AV33" i="13"/>
  <c r="GG47" i="13" l="1"/>
  <c r="GH47" i="13" s="1"/>
  <c r="GC47" i="13" s="1"/>
  <c r="GE47" i="13"/>
  <c r="GG48" i="13"/>
  <c r="GH48" i="13" s="1"/>
  <c r="GC48" i="13" s="1"/>
  <c r="GE48" i="13"/>
  <c r="CH41" i="13"/>
  <c r="GG74" i="13" s="1"/>
  <c r="GH74" i="13" s="1"/>
  <c r="GC74" i="13" s="1"/>
  <c r="GE74" i="13"/>
  <c r="GG50" i="13"/>
  <c r="GH50" i="13" s="1"/>
  <c r="GC50" i="13" s="1"/>
  <c r="GE50" i="13"/>
  <c r="GG51" i="13"/>
  <c r="GH51" i="13" s="1"/>
  <c r="GC51" i="13" s="1"/>
  <c r="GE51" i="13"/>
  <c r="CH30" i="13"/>
  <c r="GG59" i="13" s="1"/>
  <c r="GH59" i="13" s="1"/>
  <c r="GC59" i="13" s="1"/>
  <c r="CH42" i="13"/>
  <c r="GG75" i="13" s="1"/>
  <c r="GH75" i="13" s="1"/>
  <c r="GC75" i="13" s="1"/>
  <c r="GE75" i="13"/>
  <c r="GG52" i="13"/>
  <c r="GH52" i="13" s="1"/>
  <c r="GC52" i="13" s="1"/>
  <c r="GE52" i="13"/>
  <c r="GG54" i="13"/>
  <c r="GH54" i="13" s="1"/>
  <c r="GC54" i="13" s="1"/>
  <c r="GE54" i="13"/>
  <c r="CH31" i="13"/>
  <c r="GG60" i="13" s="1"/>
  <c r="GH60" i="13" s="1"/>
  <c r="GC60" i="13" s="1"/>
  <c r="GG55" i="13"/>
  <c r="GH55" i="13" s="1"/>
  <c r="GC55" i="13" s="1"/>
  <c r="GE55" i="13"/>
  <c r="CH43" i="13"/>
  <c r="GG76" i="13" s="1"/>
  <c r="GH76" i="13" s="1"/>
  <c r="GC76" i="13" s="1"/>
  <c r="GE76" i="13"/>
  <c r="GG46" i="13"/>
  <c r="GH46" i="13" s="1"/>
  <c r="GC46" i="13" s="1"/>
  <c r="GE46" i="13"/>
  <c r="GG56" i="13"/>
  <c r="GH56" i="13" s="1"/>
  <c r="GC56" i="13" s="1"/>
  <c r="GE56" i="13"/>
  <c r="GG67" i="13"/>
  <c r="GH67" i="13" s="1"/>
  <c r="GC67" i="13" s="1"/>
  <c r="GE67" i="13"/>
  <c r="GG68" i="13"/>
  <c r="GH68" i="13" s="1"/>
  <c r="GC68" i="13" s="1"/>
  <c r="GE68" i="13"/>
  <c r="GG62" i="13"/>
  <c r="GH62" i="13" s="1"/>
  <c r="GC62" i="13" s="1"/>
  <c r="GE62" i="13"/>
  <c r="GG63" i="13"/>
  <c r="GH63" i="13" s="1"/>
  <c r="GC63" i="13" s="1"/>
  <c r="GE63" i="13"/>
  <c r="GG64" i="13"/>
  <c r="GH64" i="13" s="1"/>
  <c r="GC64" i="13" s="1"/>
  <c r="GE64" i="13"/>
  <c r="GE40" i="13"/>
  <c r="GG40" i="13"/>
  <c r="GH40" i="13" s="1"/>
  <c r="GC40" i="13" s="1"/>
  <c r="GG43" i="13"/>
  <c r="GH43" i="13" s="1"/>
  <c r="GC43" i="13" s="1"/>
  <c r="GE43" i="13"/>
  <c r="GG44" i="13"/>
  <c r="GH44" i="13" s="1"/>
  <c r="GC44" i="13" s="1"/>
  <c r="GE44" i="13"/>
  <c r="GG42" i="13"/>
  <c r="GH42" i="13" s="1"/>
  <c r="GE42" i="13"/>
  <c r="GG71" i="13"/>
  <c r="GH71" i="13" s="1"/>
  <c r="GC71" i="13" s="1"/>
  <c r="GE71" i="13"/>
  <c r="GG70" i="13"/>
  <c r="GH70" i="13" s="1"/>
  <c r="GC70" i="13" s="1"/>
  <c r="GE70" i="13"/>
  <c r="GG72" i="13"/>
  <c r="GH72" i="13" s="1"/>
  <c r="GC72" i="13" s="1"/>
  <c r="GE72" i="13"/>
  <c r="GG58" i="13"/>
  <c r="GH58" i="13" s="1"/>
  <c r="GC58" i="13" s="1"/>
  <c r="GE58" i="13"/>
  <c r="GG38" i="13"/>
  <c r="GC42" i="13" l="1"/>
  <c r="GE38" i="13"/>
  <c r="GH38" i="13"/>
  <c r="GE39" i="13"/>
  <c r="GG39" i="13"/>
  <c r="GH39" i="13" s="1"/>
  <c r="GC39" i="13" s="1"/>
  <c r="CW34" i="13"/>
  <c r="CW37" i="13"/>
  <c r="CW40" i="13"/>
  <c r="CW31" i="13"/>
  <c r="CW28" i="13"/>
  <c r="AV42" i="13"/>
  <c r="BI41" i="13"/>
  <c r="GE73" i="13" s="1"/>
  <c r="AV39" i="13"/>
  <c r="BI38" i="13"/>
  <c r="GE69" i="13" s="1"/>
  <c r="AV36" i="13"/>
  <c r="BI35" i="13"/>
  <c r="GE65" i="13" s="1"/>
  <c r="BI32" i="13"/>
  <c r="GE61" i="13" s="1"/>
  <c r="AV30" i="13"/>
  <c r="BI29" i="13"/>
  <c r="GE57" i="13" s="1"/>
  <c r="C33" i="13"/>
  <c r="C42" i="13"/>
  <c r="C39" i="13"/>
  <c r="C36" i="13"/>
  <c r="C30" i="13"/>
  <c r="P32" i="13"/>
  <c r="GE41" i="13" s="1"/>
  <c r="P41" i="13"/>
  <c r="GE53" i="13" s="1"/>
  <c r="P38" i="13"/>
  <c r="GE49" i="13" s="1"/>
  <c r="P35" i="13"/>
  <c r="GE45" i="13" s="1"/>
  <c r="CQ31" i="13"/>
  <c r="AE208" i="10" l="1"/>
  <c r="AE207" i="10"/>
  <c r="AE206" i="10"/>
  <c r="AE205" i="10"/>
  <c r="AE204" i="10"/>
  <c r="AE203" i="10"/>
  <c r="AE202" i="10"/>
  <c r="AE201" i="10"/>
  <c r="AE200" i="10"/>
  <c r="AE199" i="10"/>
  <c r="AE198" i="10"/>
  <c r="AE197" i="10"/>
  <c r="AE196" i="10"/>
  <c r="AE195" i="10"/>
  <c r="AE194" i="10"/>
  <c r="AE193" i="10"/>
  <c r="AE192" i="10"/>
  <c r="AE191" i="10"/>
  <c r="AE190" i="10"/>
  <c r="AE189" i="10"/>
  <c r="AE188" i="10"/>
  <c r="AE187" i="10"/>
  <c r="AE186" i="10"/>
  <c r="AE185" i="10"/>
  <c r="AE184" i="10"/>
  <c r="AE183" i="10"/>
  <c r="AE182" i="10"/>
  <c r="AE181" i="10"/>
  <c r="AE180" i="10"/>
  <c r="AE179" i="10"/>
  <c r="AE178" i="10"/>
  <c r="AE177" i="10"/>
  <c r="AE176" i="10"/>
  <c r="AE175" i="10"/>
  <c r="AE174" i="10"/>
  <c r="AE173" i="10"/>
  <c r="AE172" i="10"/>
  <c r="AE171" i="10"/>
  <c r="AE170" i="10"/>
  <c r="AE169" i="10"/>
  <c r="AE168" i="10"/>
  <c r="AE127" i="10"/>
  <c r="AE128" i="10"/>
  <c r="AE129" i="10"/>
  <c r="AE130" i="10"/>
  <c r="AE131" i="10"/>
  <c r="AE132" i="10"/>
  <c r="AE133" i="10"/>
  <c r="AE134" i="10"/>
  <c r="AE135" i="10"/>
  <c r="AE136" i="10"/>
  <c r="AE137" i="10"/>
  <c r="AE138" i="10"/>
  <c r="AE139" i="10"/>
  <c r="AE140" i="10"/>
  <c r="AE141" i="10"/>
  <c r="AE142" i="10"/>
  <c r="AE143" i="10"/>
  <c r="AE144" i="10"/>
  <c r="AE145" i="10"/>
  <c r="AE146" i="10"/>
  <c r="AE147" i="10"/>
  <c r="AE148" i="10"/>
  <c r="AE149" i="10"/>
  <c r="AE150" i="10"/>
  <c r="AE151" i="10"/>
  <c r="AE152" i="10"/>
  <c r="AE153" i="10"/>
  <c r="AE154" i="10"/>
  <c r="AE155" i="10"/>
  <c r="AE156" i="10"/>
  <c r="AE157" i="10"/>
  <c r="AE158" i="10"/>
  <c r="AE159" i="10"/>
  <c r="AE160" i="10"/>
  <c r="AE161" i="10"/>
  <c r="AE162" i="10"/>
  <c r="AE163" i="10"/>
  <c r="AE164" i="10"/>
  <c r="AE165" i="10"/>
  <c r="AE166" i="10"/>
  <c r="AE167"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AE70" i="10"/>
  <c r="AE71" i="10"/>
  <c r="AE72" i="10"/>
  <c r="AE73" i="10"/>
  <c r="AE74" i="10"/>
  <c r="AE75" i="10"/>
  <c r="AE76" i="10"/>
  <c r="AE77" i="10"/>
  <c r="AE78" i="10"/>
  <c r="AE79" i="10"/>
  <c r="AE80" i="10"/>
  <c r="AE81" i="10"/>
  <c r="AE82" i="10"/>
  <c r="AE83" i="10"/>
  <c r="AE84" i="10"/>
  <c r="AE85" i="10"/>
  <c r="AE4" i="10"/>
  <c r="CQ40" i="13"/>
  <c r="CQ37" i="13"/>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5" i="10"/>
  <c r="AE6" i="10"/>
  <c r="AE7" i="10"/>
  <c r="AE8" i="10"/>
  <c r="AE9" i="10"/>
  <c r="AE10" i="10"/>
  <c r="AE11" i="10"/>
  <c r="AE12" i="10"/>
  <c r="AE13" i="10"/>
  <c r="AE14" i="10"/>
  <c r="AE15" i="10"/>
  <c r="AE16" i="10"/>
  <c r="AE17" i="10"/>
  <c r="AE18" i="10"/>
  <c r="CR31" i="13" l="1"/>
  <c r="CX28" i="13"/>
  <c r="CX37" i="13"/>
  <c r="CX34" i="13"/>
  <c r="CY34" i="13"/>
  <c r="CZ34" i="13" s="1"/>
  <c r="CY37" i="13"/>
  <c r="CZ37" i="13" s="1"/>
  <c r="CS31" i="13"/>
  <c r="CT31" i="13" s="1"/>
  <c r="CX40" i="13"/>
  <c r="CY40" i="13"/>
  <c r="CZ40" i="13" s="1"/>
  <c r="CX31" i="13"/>
  <c r="CY31" i="13"/>
  <c r="CZ31" i="13" s="1"/>
  <c r="CY28" i="13"/>
  <c r="CZ28" i="13" s="1"/>
  <c r="CR40" i="13"/>
  <c r="CS40" i="13"/>
  <c r="CT40" i="13" s="1"/>
  <c r="CR37" i="13"/>
  <c r="CS37" i="13"/>
  <c r="CT37" i="13" s="1"/>
  <c r="CZ19" i="14"/>
  <c r="CZ43" i="13" l="1"/>
  <c r="GF78" i="13"/>
  <c r="GF79" i="13"/>
  <c r="GF77" i="13"/>
  <c r="GD78" i="13"/>
  <c r="GD79" i="13"/>
  <c r="GD77" i="13"/>
  <c r="GF37" i="13"/>
  <c r="GG15" i="13"/>
  <c r="GH15" i="13" s="1"/>
  <c r="GC16" i="13" s="1"/>
  <c r="GF28" i="13"/>
  <c r="GF29" i="13"/>
  <c r="GF30" i="13"/>
  <c r="GF31" i="13"/>
  <c r="GF32" i="13"/>
  <c r="GF33" i="13"/>
  <c r="GF34" i="13"/>
  <c r="GF35" i="13"/>
  <c r="GF36" i="13"/>
  <c r="GF27" i="13"/>
  <c r="GD28" i="13"/>
  <c r="GD29" i="13"/>
  <c r="GD30" i="13"/>
  <c r="GD31" i="13"/>
  <c r="GD32" i="13"/>
  <c r="GD33" i="13"/>
  <c r="GD34" i="13"/>
  <c r="GD35" i="13"/>
  <c r="GD36" i="13"/>
  <c r="GD27" i="13"/>
  <c r="GF18" i="13"/>
  <c r="GF19" i="13"/>
  <c r="GF20" i="13"/>
  <c r="GF21" i="13"/>
  <c r="GF22" i="13"/>
  <c r="GF23" i="13"/>
  <c r="GF24" i="13"/>
  <c r="GF25" i="13"/>
  <c r="GF26" i="13"/>
  <c r="GF17" i="13"/>
  <c r="GD18" i="13"/>
  <c r="GD19" i="13"/>
  <c r="GD20" i="13"/>
  <c r="GD21" i="13"/>
  <c r="GD22" i="13"/>
  <c r="GD23" i="13"/>
  <c r="GD24" i="13"/>
  <c r="GD25" i="13"/>
  <c r="GD26" i="13"/>
  <c r="GD17" i="13"/>
  <c r="GF15" i="13"/>
  <c r="GE15" i="13"/>
  <c r="GD8" i="13"/>
  <c r="GD9" i="13"/>
  <c r="GD10" i="13"/>
  <c r="GD11" i="13"/>
  <c r="GD12" i="13"/>
  <c r="GD13" i="13"/>
  <c r="GD14" i="13"/>
  <c r="GD7" i="13"/>
  <c r="CQ34" i="13"/>
  <c r="CQ28" i="13"/>
  <c r="CS28" i="13" l="1"/>
  <c r="CT28" i="13" s="1"/>
  <c r="CR28" i="13"/>
  <c r="CS34" i="13"/>
  <c r="CT34" i="13" s="1"/>
  <c r="CR34" i="13"/>
  <c r="GE77" i="13"/>
  <c r="CT43" i="13" l="1"/>
  <c r="DA43" i="13" s="1"/>
  <c r="V29" i="13"/>
  <c r="BO29" i="13"/>
  <c r="GG57" i="13" s="1"/>
  <c r="GH57" i="13" s="1"/>
  <c r="BO32" i="13"/>
  <c r="GG61" i="13" s="1"/>
  <c r="BO35" i="13"/>
  <c r="GG65" i="13" s="1"/>
  <c r="BO41" i="13"/>
  <c r="GG73" i="13" s="1"/>
  <c r="GH73" i="13" s="1"/>
  <c r="BO38" i="13"/>
  <c r="GG69" i="13" s="1"/>
  <c r="GH69" i="13" s="1"/>
  <c r="V41" i="13"/>
  <c r="GG53" i="13" s="1"/>
  <c r="GH53" i="13" s="1"/>
  <c r="V38" i="13"/>
  <c r="GG49" i="13" s="1"/>
  <c r="GH49" i="13" s="1"/>
  <c r="GE37" i="13"/>
  <c r="GC49" i="13" l="1"/>
  <c r="GC53" i="13"/>
  <c r="GG37" i="13"/>
  <c r="GH37" i="13" s="1"/>
  <c r="GH65" i="13"/>
  <c r="GC65" i="13" s="1"/>
  <c r="GH61" i="13"/>
  <c r="V32" i="13"/>
  <c r="GG41" i="13" s="1"/>
  <c r="GH41" i="13" s="1"/>
  <c r="GC41" i="13" s="1"/>
  <c r="V35" i="13"/>
  <c r="GG45" i="13" s="1"/>
  <c r="GH45" i="13" s="1"/>
  <c r="GC45" i="13" s="1"/>
  <c r="AQ22" i="13"/>
  <c r="AQ23" i="13"/>
  <c r="AX6" i="14"/>
  <c r="V56" i="10"/>
  <c r="V55" i="10"/>
  <c r="V54" i="10"/>
  <c r="V38" i="10"/>
  <c r="V37" i="10"/>
  <c r="V36" i="10"/>
  <c r="V18" i="10"/>
  <c r="V19" i="10"/>
  <c r="V20" i="10"/>
  <c r="T54" i="10"/>
  <c r="T55" i="10"/>
  <c r="T56" i="10"/>
  <c r="T36" i="10"/>
  <c r="T37" i="10"/>
  <c r="T38" i="10"/>
  <c r="T18" i="10"/>
  <c r="T19" i="10"/>
  <c r="T20" i="10"/>
  <c r="CT16" i="14"/>
  <c r="CE2" i="15"/>
  <c r="CB2" i="15"/>
  <c r="BU2" i="15"/>
  <c r="BR2" i="15"/>
  <c r="CE1" i="14"/>
  <c r="BZ1" i="14"/>
  <c r="BO1" i="14"/>
  <c r="BJ1" i="14"/>
  <c r="AZ1" i="14"/>
  <c r="CV38" i="14"/>
  <c r="CV37" i="14"/>
  <c r="CT38" i="14"/>
  <c r="CT37" i="14"/>
  <c r="BZ21" i="14"/>
  <c r="CH21" i="14" s="1"/>
  <c r="CW38" i="14" s="1"/>
  <c r="CX38" i="14" s="1"/>
  <c r="BZ20" i="14"/>
  <c r="CH20" i="14" s="1"/>
  <c r="CW37" i="14" l="1"/>
  <c r="CX37" i="14" s="1"/>
  <c r="CH22" i="14"/>
  <c r="GG77" i="13"/>
  <c r="GH77" i="13" s="1"/>
  <c r="GC38" i="13"/>
  <c r="CH44" i="13"/>
  <c r="AW23" i="13"/>
  <c r="GG79" i="13" s="1"/>
  <c r="GH79" i="13" s="1"/>
  <c r="GC79" i="13" s="1"/>
  <c r="GE79" i="13"/>
  <c r="AW22" i="13"/>
  <c r="GG78" i="13" s="1"/>
  <c r="GH78" i="13" s="1"/>
  <c r="GC78" i="13" s="1"/>
  <c r="GE78" i="13"/>
  <c r="CT15" i="14"/>
  <c r="CT19" i="14"/>
  <c r="CT18" i="14"/>
  <c r="CT17" i="14"/>
  <c r="CU37" i="14"/>
  <c r="CU38" i="14"/>
  <c r="AW24" i="13" l="1"/>
  <c r="CT36" i="14"/>
  <c r="CT35" i="14"/>
  <c r="CT6" i="14"/>
  <c r="CT7" i="14"/>
  <c r="CT8" i="14"/>
  <c r="CT9" i="14"/>
  <c r="CT10" i="14"/>
  <c r="CT11" i="14"/>
  <c r="CT12" i="14"/>
  <c r="CT13" i="14"/>
  <c r="CT14" i="14"/>
  <c r="CT5" i="14"/>
  <c r="CV36" i="14"/>
  <c r="CV35" i="14"/>
  <c r="CT31" i="14"/>
  <c r="CV31" i="14"/>
  <c r="CT32" i="14"/>
  <c r="CV32" i="14"/>
  <c r="CT33" i="14"/>
  <c r="CV33" i="14"/>
  <c r="CT34" i="14"/>
  <c r="CV34" i="14"/>
  <c r="CV30" i="14"/>
  <c r="CT30" i="14"/>
  <c r="CT21" i="14"/>
  <c r="CV21" i="14"/>
  <c r="CT22" i="14"/>
  <c r="CV22" i="14"/>
  <c r="CT23" i="14"/>
  <c r="CV23" i="14"/>
  <c r="CT24" i="14"/>
  <c r="CV24" i="14"/>
  <c r="CT25" i="14"/>
  <c r="CV25" i="14"/>
  <c r="CT26" i="14"/>
  <c r="CV26" i="14"/>
  <c r="CT27" i="14"/>
  <c r="CV27" i="14"/>
  <c r="CT28" i="14"/>
  <c r="CV28" i="14"/>
  <c r="CT29" i="14"/>
  <c r="CV29" i="14"/>
  <c r="CV20" i="14"/>
  <c r="CT20" i="14"/>
  <c r="CV16" i="14"/>
  <c r="CV17" i="14"/>
  <c r="CV18" i="14"/>
  <c r="CV19" i="14"/>
  <c r="CV15" i="14"/>
  <c r="CV6" i="14"/>
  <c r="CV7" i="14"/>
  <c r="CV8" i="14"/>
  <c r="CV9" i="14"/>
  <c r="CV10" i="14"/>
  <c r="CV11" i="14"/>
  <c r="CV12" i="14"/>
  <c r="CV13" i="14"/>
  <c r="CV14" i="14"/>
  <c r="CV5" i="14"/>
  <c r="BZ7" i="14" l="1"/>
  <c r="BZ6" i="14"/>
  <c r="CH6" i="14" s="1"/>
  <c r="AX24" i="14"/>
  <c r="AX23" i="14"/>
  <c r="AX22" i="14"/>
  <c r="AX21" i="14"/>
  <c r="AX20" i="14"/>
  <c r="BF20" i="14" l="1"/>
  <c r="CW30" i="14" s="1"/>
  <c r="CX30" i="14" s="1"/>
  <c r="CU30" i="14"/>
  <c r="BF21" i="14"/>
  <c r="CW31" i="14" s="1"/>
  <c r="CX31" i="14" s="1"/>
  <c r="CU31" i="14"/>
  <c r="BF22" i="14"/>
  <c r="CW32" i="14" s="1"/>
  <c r="CX32" i="14" s="1"/>
  <c r="CS32" i="14" s="1"/>
  <c r="CU32" i="14"/>
  <c r="BF23" i="14"/>
  <c r="CW33" i="14" s="1"/>
  <c r="CX33" i="14" s="1"/>
  <c r="CS33" i="14" s="1"/>
  <c r="CU33" i="14"/>
  <c r="BF24" i="14"/>
  <c r="CW34" i="14" s="1"/>
  <c r="CX34" i="14" s="1"/>
  <c r="CS34" i="14" s="1"/>
  <c r="CU34" i="14"/>
  <c r="CW35" i="14"/>
  <c r="CX35" i="14" s="1"/>
  <c r="CU35" i="14"/>
  <c r="CH7" i="14"/>
  <c r="CW36" i="14" s="1"/>
  <c r="CX36" i="14" s="1"/>
  <c r="CU36" i="14"/>
  <c r="AX15" i="14"/>
  <c r="AX14" i="14"/>
  <c r="AX13" i="14"/>
  <c r="AX12" i="14"/>
  <c r="AX11" i="14"/>
  <c r="AX10" i="14"/>
  <c r="AX9" i="14"/>
  <c r="AX8" i="14"/>
  <c r="AX7" i="14"/>
  <c r="T3" i="10"/>
  <c r="V53" i="10"/>
  <c r="V4" i="10"/>
  <c r="V5" i="10"/>
  <c r="V6" i="10"/>
  <c r="V7" i="10"/>
  <c r="V8" i="10"/>
  <c r="V9" i="10"/>
  <c r="V10" i="10"/>
  <c r="V11" i="10"/>
  <c r="V12" i="10"/>
  <c r="V13" i="10"/>
  <c r="V14" i="10"/>
  <c r="V15" i="10"/>
  <c r="V16" i="10"/>
  <c r="V17" i="10"/>
  <c r="V21" i="10"/>
  <c r="V22" i="10"/>
  <c r="V23" i="10"/>
  <c r="V24" i="10"/>
  <c r="V25" i="10"/>
  <c r="V26" i="10"/>
  <c r="V27" i="10"/>
  <c r="V28" i="10"/>
  <c r="V29" i="10"/>
  <c r="V30" i="10"/>
  <c r="V31" i="10"/>
  <c r="V32" i="10"/>
  <c r="V33" i="10"/>
  <c r="V34" i="10"/>
  <c r="V35" i="10"/>
  <c r="V39" i="10"/>
  <c r="V40" i="10"/>
  <c r="V41" i="10"/>
  <c r="V42" i="10"/>
  <c r="V43" i="10"/>
  <c r="V44" i="10"/>
  <c r="V45" i="10"/>
  <c r="V46" i="10"/>
  <c r="V47" i="10"/>
  <c r="V48" i="10"/>
  <c r="V49" i="10"/>
  <c r="V50" i="10"/>
  <c r="V51" i="10"/>
  <c r="V52" i="10"/>
  <c r="V3" i="10"/>
  <c r="AV28" i="10"/>
  <c r="AV29" i="10"/>
  <c r="AV30" i="10"/>
  <c r="AV31" i="10"/>
  <c r="AV32" i="10"/>
  <c r="AV33" i="10"/>
  <c r="AV34" i="10"/>
  <c r="AV35" i="10"/>
  <c r="AV36" i="10"/>
  <c r="AV37" i="10"/>
  <c r="AV38" i="10"/>
  <c r="AV39" i="10"/>
  <c r="AV40" i="10"/>
  <c r="AV41" i="10"/>
  <c r="AV42" i="10"/>
  <c r="AV43" i="10"/>
  <c r="AV44" i="10"/>
  <c r="AV45" i="10"/>
  <c r="AV46" i="10"/>
  <c r="AV47" i="10"/>
  <c r="AV48" i="10"/>
  <c r="AV49" i="10"/>
  <c r="AV50" i="10"/>
  <c r="AV51" i="10"/>
  <c r="AV52" i="10"/>
  <c r="AV53" i="10"/>
  <c r="AV54" i="10"/>
  <c r="AV27" i="10"/>
  <c r="CH8" i="14" l="1"/>
  <c r="CC15" i="13"/>
  <c r="GE35" i="13" s="1"/>
  <c r="CC8" i="13"/>
  <c r="CC16" i="13"/>
  <c r="GE36" i="13" s="1"/>
  <c r="CC9" i="13"/>
  <c r="CC7" i="13"/>
  <c r="GE27" i="13" s="1"/>
  <c r="CC10" i="13"/>
  <c r="CC11" i="13"/>
  <c r="CC13" i="13"/>
  <c r="GE33" i="13" s="1"/>
  <c r="CC12" i="13"/>
  <c r="CC14" i="13"/>
  <c r="GE34" i="13" s="1"/>
  <c r="BF25" i="14"/>
  <c r="BF9" i="14"/>
  <c r="CW23" i="14" s="1"/>
  <c r="CX23" i="14" s="1"/>
  <c r="CS23" i="14" s="1"/>
  <c r="CU23" i="14"/>
  <c r="BF14" i="14"/>
  <c r="CW28" i="14" s="1"/>
  <c r="CX28" i="14" s="1"/>
  <c r="CS28" i="14" s="1"/>
  <c r="CU28" i="14"/>
  <c r="BF7" i="14"/>
  <c r="CW21" i="14" s="1"/>
  <c r="CX21" i="14" s="1"/>
  <c r="CS21" i="14" s="1"/>
  <c r="CU21" i="14"/>
  <c r="BF8" i="14"/>
  <c r="CW22" i="14" s="1"/>
  <c r="CX22" i="14" s="1"/>
  <c r="CS22" i="14" s="1"/>
  <c r="CU22" i="14"/>
  <c r="BF11" i="14"/>
  <c r="CW25" i="14" s="1"/>
  <c r="CX25" i="14" s="1"/>
  <c r="CS25" i="14" s="1"/>
  <c r="CU25" i="14"/>
  <c r="BF12" i="14"/>
  <c r="CW26" i="14" s="1"/>
  <c r="CX26" i="14" s="1"/>
  <c r="CS26" i="14" s="1"/>
  <c r="CU26" i="14"/>
  <c r="BF6" i="14"/>
  <c r="CW20" i="14" s="1"/>
  <c r="CX20" i="14" s="1"/>
  <c r="CU20" i="14"/>
  <c r="BF15" i="14"/>
  <c r="CW29" i="14" s="1"/>
  <c r="CX29" i="14" s="1"/>
  <c r="CS29" i="14" s="1"/>
  <c r="CU29" i="14"/>
  <c r="BF10" i="14"/>
  <c r="CW24" i="14" s="1"/>
  <c r="CX24" i="14" s="1"/>
  <c r="CS24" i="14" s="1"/>
  <c r="CU24" i="14"/>
  <c r="BF13" i="14"/>
  <c r="CW27" i="14" s="1"/>
  <c r="CX27" i="14" s="1"/>
  <c r="CS27" i="14" s="1"/>
  <c r="CU27" i="14"/>
  <c r="Q21" i="14"/>
  <c r="Q22" i="14"/>
  <c r="Q23" i="14"/>
  <c r="Q24" i="14"/>
  <c r="Q25" i="14"/>
  <c r="Y21" i="14" l="1"/>
  <c r="CU15" i="14"/>
  <c r="BF16" i="14"/>
  <c r="Y24" i="14"/>
  <c r="CW18" i="14" s="1"/>
  <c r="CX18" i="14" s="1"/>
  <c r="CS18" i="14" s="1"/>
  <c r="CU18" i="14"/>
  <c r="Y23" i="14"/>
  <c r="CW17" i="14" s="1"/>
  <c r="CX17" i="14" s="1"/>
  <c r="CS17" i="14" s="1"/>
  <c r="CU17" i="14"/>
  <c r="Y22" i="14"/>
  <c r="CW16" i="14" s="1"/>
  <c r="CX16" i="14" s="1"/>
  <c r="CS16" i="14" s="1"/>
  <c r="CU16" i="14"/>
  <c r="Y25" i="14"/>
  <c r="CW19" i="14" s="1"/>
  <c r="CX19" i="14" s="1"/>
  <c r="CS19" i="14" s="1"/>
  <c r="CU19" i="14"/>
  <c r="AW9" i="10"/>
  <c r="AW10" i="10"/>
  <c r="AW11" i="10"/>
  <c r="AW12" i="10"/>
  <c r="AW13" i="10"/>
  <c r="AW14" i="10"/>
  <c r="AW15" i="10"/>
  <c r="AW16" i="10"/>
  <c r="AW8" i="10"/>
  <c r="CW15" i="14" l="1"/>
  <c r="CX15" i="14" s="1"/>
  <c r="Y26" i="14"/>
  <c r="Q10" i="14"/>
  <c r="Y10" i="14" s="1"/>
  <c r="CW9" i="14" s="1"/>
  <c r="CX9" i="14" s="1"/>
  <c r="Q6" i="14"/>
  <c r="Q12" i="14"/>
  <c r="Q11" i="14"/>
  <c r="Q9" i="14"/>
  <c r="Q8" i="14"/>
  <c r="Q15" i="14"/>
  <c r="Q7" i="14"/>
  <c r="Q14" i="14"/>
  <c r="Q13" i="14"/>
  <c r="CU9" i="14" l="1"/>
  <c r="Y6" i="14"/>
  <c r="CU5" i="14"/>
  <c r="Y14" i="14"/>
  <c r="CW13" i="14" s="1"/>
  <c r="CX13" i="14" s="1"/>
  <c r="CS13" i="14" s="1"/>
  <c r="CU13" i="14"/>
  <c r="Y7" i="14"/>
  <c r="CW6" i="14" s="1"/>
  <c r="CX6" i="14" s="1"/>
  <c r="CU6" i="14"/>
  <c r="Y9" i="14"/>
  <c r="CW8" i="14" s="1"/>
  <c r="CX8" i="14" s="1"/>
  <c r="CU8" i="14"/>
  <c r="Y8" i="14"/>
  <c r="CW7" i="14" s="1"/>
  <c r="CX7" i="14" s="1"/>
  <c r="CU7" i="14"/>
  <c r="Y12" i="14"/>
  <c r="CW11" i="14" s="1"/>
  <c r="CX11" i="14" s="1"/>
  <c r="CS11" i="14" s="1"/>
  <c r="CU11" i="14"/>
  <c r="Y11" i="14"/>
  <c r="CW10" i="14" s="1"/>
  <c r="CX10" i="14" s="1"/>
  <c r="CU10" i="14"/>
  <c r="Y13" i="14"/>
  <c r="CW12" i="14" s="1"/>
  <c r="CX12" i="14" s="1"/>
  <c r="CS12" i="14" s="1"/>
  <c r="CU12" i="14"/>
  <c r="Y15" i="14"/>
  <c r="CW14" i="14" s="1"/>
  <c r="CX14" i="14" s="1"/>
  <c r="CS14" i="14" s="1"/>
  <c r="CU14" i="14"/>
  <c r="M82" i="10"/>
  <c r="L82" i="10"/>
  <c r="M81" i="10"/>
  <c r="L81" i="10"/>
  <c r="M80" i="10"/>
  <c r="L80" i="10"/>
  <c r="M79" i="10"/>
  <c r="L79" i="10"/>
  <c r="M78" i="10"/>
  <c r="L78" i="10"/>
  <c r="M77" i="10"/>
  <c r="L77" i="10"/>
  <c r="M76" i="10"/>
  <c r="L76" i="10"/>
  <c r="M75" i="10"/>
  <c r="L75" i="10"/>
  <c r="M74" i="10"/>
  <c r="L74" i="10"/>
  <c r="M73" i="10"/>
  <c r="L73" i="10"/>
  <c r="M72" i="10"/>
  <c r="L72" i="10"/>
  <c r="M71" i="10"/>
  <c r="L71" i="10"/>
  <c r="M70" i="10"/>
  <c r="L70" i="10"/>
  <c r="M69" i="10"/>
  <c r="L69" i="10"/>
  <c r="M68" i="10"/>
  <c r="L68" i="10"/>
  <c r="M67" i="10"/>
  <c r="L67" i="10"/>
  <c r="M66" i="10"/>
  <c r="L66" i="10"/>
  <c r="M65" i="10"/>
  <c r="L65" i="10"/>
  <c r="M64" i="10"/>
  <c r="L64" i="10"/>
  <c r="M63" i="10"/>
  <c r="L63" i="10"/>
  <c r="M62" i="10"/>
  <c r="L62" i="10"/>
  <c r="M61" i="10"/>
  <c r="L61" i="10"/>
  <c r="M60" i="10"/>
  <c r="L60" i="10"/>
  <c r="M59" i="10"/>
  <c r="L59" i="10"/>
  <c r="M58" i="10"/>
  <c r="L58" i="10"/>
  <c r="M57" i="10"/>
  <c r="L57" i="10"/>
  <c r="M56" i="10"/>
  <c r="L56" i="10"/>
  <c r="M55" i="10"/>
  <c r="L55" i="10"/>
  <c r="M54" i="10"/>
  <c r="L54" i="10"/>
  <c r="M53" i="10"/>
  <c r="L53" i="10"/>
  <c r="M52" i="10"/>
  <c r="L52" i="10"/>
  <c r="M51" i="10"/>
  <c r="L51" i="10"/>
  <c r="M50" i="10"/>
  <c r="L50" i="10"/>
  <c r="M49" i="10"/>
  <c r="L49" i="10"/>
  <c r="M48" i="10"/>
  <c r="L48" i="10"/>
  <c r="M47" i="10"/>
  <c r="L47" i="10"/>
  <c r="M46" i="10"/>
  <c r="L46" i="10"/>
  <c r="M45" i="10"/>
  <c r="L45" i="10"/>
  <c r="M44" i="10"/>
  <c r="L44" i="10"/>
  <c r="M43" i="10"/>
  <c r="L43" i="10"/>
  <c r="M42" i="10"/>
  <c r="L42" i="10"/>
  <c r="M41" i="10"/>
  <c r="L41" i="10"/>
  <c r="M40" i="10"/>
  <c r="L40" i="10"/>
  <c r="M39" i="10"/>
  <c r="L39" i="10"/>
  <c r="M38" i="10"/>
  <c r="L38" i="10"/>
  <c r="M37" i="10"/>
  <c r="L37" i="10"/>
  <c r="M36" i="10"/>
  <c r="L36" i="10"/>
  <c r="M35" i="10"/>
  <c r="L35" i="10"/>
  <c r="M34" i="10"/>
  <c r="L34" i="10"/>
  <c r="M33" i="10"/>
  <c r="L33" i="10"/>
  <c r="M32" i="10"/>
  <c r="L32" i="10"/>
  <c r="M31" i="10"/>
  <c r="L31" i="10"/>
  <c r="M30" i="10"/>
  <c r="L30" i="10"/>
  <c r="M29" i="10"/>
  <c r="L29" i="10"/>
  <c r="M28" i="10"/>
  <c r="L28" i="10"/>
  <c r="M27" i="10"/>
  <c r="L27" i="10"/>
  <c r="M26" i="10"/>
  <c r="L26" i="10"/>
  <c r="M25" i="10"/>
  <c r="L25" i="10"/>
  <c r="M24" i="10"/>
  <c r="L24" i="10"/>
  <c r="M23" i="10"/>
  <c r="L23" i="10"/>
  <c r="M22" i="10"/>
  <c r="L22" i="10"/>
  <c r="M21" i="10"/>
  <c r="L21" i="10"/>
  <c r="M20" i="10"/>
  <c r="L20" i="10"/>
  <c r="M19" i="10"/>
  <c r="L19" i="10"/>
  <c r="M18" i="10"/>
  <c r="L18" i="10"/>
  <c r="M17" i="10"/>
  <c r="L17" i="10"/>
  <c r="M16" i="10"/>
  <c r="L16" i="10"/>
  <c r="M15" i="10"/>
  <c r="L15" i="10"/>
  <c r="M14" i="10"/>
  <c r="L14" i="10"/>
  <c r="M13" i="10"/>
  <c r="L13" i="10"/>
  <c r="M12" i="10"/>
  <c r="L12" i="10"/>
  <c r="M11" i="10"/>
  <c r="L11" i="10"/>
  <c r="M10" i="10"/>
  <c r="L10" i="10"/>
  <c r="M9" i="10"/>
  <c r="L9" i="10"/>
  <c r="M8" i="10"/>
  <c r="L8" i="10"/>
  <c r="M7" i="10"/>
  <c r="L7" i="10"/>
  <c r="M6" i="10"/>
  <c r="L6" i="10"/>
  <c r="M5" i="10"/>
  <c r="L5" i="10"/>
  <c r="M4" i="10"/>
  <c r="L4" i="10"/>
  <c r="M3" i="10"/>
  <c r="L3" i="10"/>
  <c r="CS7" i="14" l="1"/>
  <c r="CW5" i="14"/>
  <c r="CX5" i="14" s="1"/>
  <c r="CS5" i="14" s="1"/>
  <c r="Y16" i="14"/>
  <c r="CS8" i="14"/>
  <c r="CS10" i="14"/>
  <c r="CS9" i="14"/>
  <c r="CS15" i="14"/>
  <c r="CS37" i="14"/>
  <c r="CS38" i="14"/>
  <c r="CS6" i="14"/>
  <c r="CS36" i="14"/>
  <c r="CS30" i="14"/>
  <c r="CS31" i="14"/>
  <c r="CS20" i="14"/>
  <c r="CS35" i="14"/>
  <c r="T4" i="10"/>
  <c r="BW7" i="13" s="1"/>
  <c r="T5" i="10"/>
  <c r="T6" i="10"/>
  <c r="T7" i="10"/>
  <c r="T8" i="10"/>
  <c r="T9" i="10"/>
  <c r="T10" i="10"/>
  <c r="T11" i="10"/>
  <c r="T12" i="10"/>
  <c r="T13" i="10"/>
  <c r="T14" i="10"/>
  <c r="T15" i="10"/>
  <c r="T16" i="10"/>
  <c r="T17" i="10"/>
  <c r="T21" i="10"/>
  <c r="T22" i="10"/>
  <c r="T23" i="10"/>
  <c r="T24" i="10"/>
  <c r="T25" i="10"/>
  <c r="T26" i="10"/>
  <c r="T27" i="10"/>
  <c r="T28" i="10"/>
  <c r="T29" i="10"/>
  <c r="T30" i="10"/>
  <c r="T31" i="10"/>
  <c r="T32" i="10"/>
  <c r="T33" i="10"/>
  <c r="T34" i="10"/>
  <c r="T35" i="10"/>
  <c r="T39" i="10"/>
  <c r="T40" i="10"/>
  <c r="T41" i="10"/>
  <c r="T42" i="10"/>
  <c r="T43" i="10"/>
  <c r="T44" i="10"/>
  <c r="T45" i="10"/>
  <c r="T46" i="10"/>
  <c r="T47" i="10"/>
  <c r="T48" i="10"/>
  <c r="T49" i="10"/>
  <c r="T50" i="10"/>
  <c r="T51" i="10"/>
  <c r="T52" i="10"/>
  <c r="T53" i="10"/>
  <c r="AY6" i="15" l="1"/>
  <c r="BW8" i="13"/>
  <c r="CP8" i="13" s="1"/>
  <c r="BW13" i="13"/>
  <c r="BW16" i="13"/>
  <c r="BW14" i="13"/>
  <c r="BW15" i="13"/>
  <c r="BW9" i="13"/>
  <c r="CP9" i="13" s="1"/>
  <c r="BW10" i="13"/>
  <c r="CP10" i="13" s="1"/>
  <c r="BW12" i="13"/>
  <c r="CP12" i="13" s="1"/>
  <c r="BW11" i="13"/>
  <c r="CF6" i="15"/>
  <c r="BX6" i="15"/>
  <c r="CB6" i="15"/>
  <c r="CF14" i="15"/>
  <c r="CB13" i="15"/>
  <c r="CF17" i="15"/>
  <c r="AY25" i="15"/>
  <c r="AY10" i="15"/>
  <c r="CB24" i="15"/>
  <c r="BX9" i="15"/>
  <c r="BX22" i="15"/>
  <c r="CB18" i="15"/>
  <c r="AY14" i="15"/>
  <c r="AY12" i="15"/>
  <c r="BX7" i="15"/>
  <c r="CF23" i="15"/>
  <c r="CB15" i="15"/>
  <c r="CB9" i="15"/>
  <c r="AY24" i="15"/>
  <c r="CB25" i="15"/>
  <c r="BX8" i="15"/>
  <c r="AY22" i="15"/>
  <c r="CB21" i="15"/>
  <c r="CF25" i="15"/>
  <c r="CF10" i="15"/>
  <c r="AY7" i="15"/>
  <c r="BX13" i="15"/>
  <c r="AY23" i="15"/>
  <c r="CB12" i="15"/>
  <c r="BX10" i="15"/>
  <c r="CB14" i="15"/>
  <c r="CF18" i="15"/>
  <c r="BX17" i="15"/>
  <c r="BX21" i="15"/>
  <c r="CF12" i="15"/>
  <c r="AY20" i="15"/>
  <c r="BX15" i="15"/>
  <c r="CB20" i="15"/>
  <c r="BX23" i="15"/>
  <c r="BX25" i="15"/>
  <c r="BX18" i="15"/>
  <c r="CB22" i="15"/>
  <c r="CB7" i="15"/>
  <c r="AY18" i="15"/>
  <c r="AY11" i="15"/>
  <c r="CF20" i="15"/>
  <c r="CB11" i="15"/>
  <c r="AY15" i="15"/>
  <c r="AY8" i="15"/>
  <c r="AY19" i="15"/>
  <c r="BX16" i="15"/>
  <c r="AY9" i="15"/>
  <c r="CF21" i="15"/>
  <c r="CF7" i="15"/>
  <c r="BX11" i="15"/>
  <c r="CF11" i="15"/>
  <c r="AY13" i="15"/>
  <c r="CB8" i="15"/>
  <c r="CF8" i="15"/>
  <c r="AY16" i="15"/>
  <c r="BX19" i="15"/>
  <c r="CB23" i="15"/>
  <c r="CF19" i="15"/>
  <c r="CB19" i="15"/>
  <c r="CB17" i="15"/>
  <c r="CF13" i="15"/>
  <c r="AY21" i="15"/>
  <c r="CF16" i="15"/>
  <c r="BX12" i="15"/>
  <c r="BX24" i="15"/>
  <c r="CF22" i="15"/>
  <c r="CF24" i="15"/>
  <c r="CF9" i="15"/>
  <c r="AY17" i="15"/>
  <c r="BX20" i="15"/>
  <c r="CB16" i="15"/>
  <c r="CF15" i="15"/>
  <c r="BX14" i="15"/>
  <c r="CB10" i="15"/>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L163" i="10"/>
  <c r="L164" i="10"/>
  <c r="L165" i="10"/>
  <c r="L166" i="10"/>
  <c r="L167" i="10"/>
  <c r="L168" i="10"/>
  <c r="L169" i="10"/>
  <c r="L170" i="10"/>
  <c r="L171" i="10"/>
  <c r="L172" i="10"/>
  <c r="L173" i="10"/>
  <c r="L174" i="10"/>
  <c r="L175" i="10"/>
  <c r="L176" i="10"/>
  <c r="L177" i="10"/>
  <c r="L178" i="10"/>
  <c r="L179" i="10"/>
  <c r="L180" i="10"/>
  <c r="L181" i="10"/>
  <c r="L182" i="10"/>
  <c r="L183" i="10"/>
  <c r="L184" i="10"/>
  <c r="L185" i="10"/>
  <c r="L186" i="10"/>
  <c r="L187" i="10"/>
  <c r="L188" i="10"/>
  <c r="L189" i="10"/>
  <c r="L190" i="10"/>
  <c r="L191" i="10"/>
  <c r="L192" i="10"/>
  <c r="L193" i="10"/>
  <c r="L194" i="10"/>
  <c r="L195" i="10"/>
  <c r="L196" i="10"/>
  <c r="L197" i="10"/>
  <c r="L198" i="10"/>
  <c r="L199" i="10"/>
  <c r="L200" i="10"/>
  <c r="L201" i="10"/>
  <c r="L202" i="10"/>
  <c r="L203" i="10"/>
  <c r="L204" i="10"/>
  <c r="L205" i="10"/>
  <c r="L206" i="10"/>
  <c r="L207" i="10"/>
  <c r="L208" i="10"/>
  <c r="L209" i="10"/>
  <c r="L210" i="10"/>
  <c r="L211" i="10"/>
  <c r="L212" i="10"/>
  <c r="L213" i="10"/>
  <c r="L214" i="10"/>
  <c r="L215" i="10"/>
  <c r="L216" i="10"/>
  <c r="L217" i="10"/>
  <c r="L218" i="10"/>
  <c r="L219" i="10"/>
  <c r="L220" i="10"/>
  <c r="L221" i="10"/>
  <c r="L222" i="10"/>
  <c r="L223" i="10"/>
  <c r="L224" i="10"/>
  <c r="L225" i="10"/>
  <c r="L226" i="10"/>
  <c r="L227" i="10"/>
  <c r="L228" i="10"/>
  <c r="L229" i="10"/>
  <c r="L230" i="10"/>
  <c r="L231" i="10"/>
  <c r="L232" i="10"/>
  <c r="L233" i="10"/>
  <c r="L234" i="10"/>
  <c r="L235" i="10"/>
  <c r="L236" i="10"/>
  <c r="L237" i="10"/>
  <c r="L238" i="10"/>
  <c r="L239" i="10"/>
  <c r="L240" i="10"/>
  <c r="L241" i="10"/>
  <c r="L242"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L138" i="10"/>
  <c r="L139" i="10"/>
  <c r="L140" i="10"/>
  <c r="L141" i="10"/>
  <c r="L142" i="10"/>
  <c r="L143" i="10"/>
  <c r="L144" i="10"/>
  <c r="L145" i="10"/>
  <c r="L146" i="10"/>
  <c r="L147" i="10"/>
  <c r="L148" i="10"/>
  <c r="L149" i="10"/>
  <c r="L150" i="10"/>
  <c r="L151" i="10"/>
  <c r="L152" i="10"/>
  <c r="L153" i="10"/>
  <c r="L154" i="10"/>
  <c r="L155" i="10"/>
  <c r="L156" i="10"/>
  <c r="L157" i="10"/>
  <c r="L158" i="10"/>
  <c r="L159" i="10"/>
  <c r="L160" i="10"/>
  <c r="L161" i="10"/>
  <c r="L162" i="10"/>
  <c r="M83" i="10"/>
  <c r="L83" i="10"/>
  <c r="GG18" i="13" l="1"/>
  <c r="GH18" i="13" s="1"/>
  <c r="GC18" i="13" s="1"/>
  <c r="CP7" i="13"/>
  <c r="GE17" i="13"/>
  <c r="CP15" i="13"/>
  <c r="GE25" i="13"/>
  <c r="GE24" i="13"/>
  <c r="CP14" i="13"/>
  <c r="GE26" i="13"/>
  <c r="CP16" i="13"/>
  <c r="CP13" i="13"/>
  <c r="GE23" i="13"/>
  <c r="CF26" i="15"/>
  <c r="GE22" i="13"/>
  <c r="GG22" i="13"/>
  <c r="GH22" i="13" s="1"/>
  <c r="GC22" i="13" s="1"/>
  <c r="GE20" i="13"/>
  <c r="GG20" i="13"/>
  <c r="GH20" i="13" s="1"/>
  <c r="GC20" i="13" s="1"/>
  <c r="GE19" i="13"/>
  <c r="GG19" i="13"/>
  <c r="GH19" i="13" s="1"/>
  <c r="GC19" i="13" s="1"/>
  <c r="GE18" i="13"/>
  <c r="GG27" i="13"/>
  <c r="GH27" i="13" s="1"/>
  <c r="GC27" i="13" s="1"/>
  <c r="BJ8" i="13"/>
  <c r="BJ7" i="13"/>
  <c r="Y17" i="13"/>
  <c r="AW7" i="13"/>
  <c r="GF7" i="13" s="1"/>
  <c r="AE16" i="13"/>
  <c r="AE15" i="13"/>
  <c r="AB16" i="13"/>
  <c r="GG17" i="13" l="1"/>
  <c r="GH17" i="13" s="1"/>
  <c r="GC17" i="13" s="1"/>
  <c r="CI7" i="13"/>
  <c r="GG25" i="13"/>
  <c r="GH25" i="13" s="1"/>
  <c r="GC25" i="13" s="1"/>
  <c r="CI15" i="13"/>
  <c r="GG23" i="13"/>
  <c r="GH23" i="13" s="1"/>
  <c r="GC23" i="13" s="1"/>
  <c r="CI13" i="13"/>
  <c r="GG26" i="13"/>
  <c r="GH26" i="13" s="1"/>
  <c r="GC26" i="13" s="1"/>
  <c r="CI16" i="13"/>
  <c r="GG24" i="13"/>
  <c r="GH24" i="13" s="1"/>
  <c r="GC24" i="13" s="1"/>
  <c r="CI14" i="13"/>
  <c r="GG36" i="13"/>
  <c r="GH36" i="13" s="1"/>
  <c r="GC36" i="13" s="1"/>
  <c r="GG34" i="13"/>
  <c r="GH34" i="13" s="1"/>
  <c r="GC34" i="13" s="1"/>
  <c r="GG35" i="13"/>
  <c r="GH35" i="13" s="1"/>
  <c r="GC35" i="13" s="1"/>
  <c r="GG33" i="13"/>
  <c r="GH33" i="13" s="1"/>
  <c r="GC33" i="13" s="1"/>
  <c r="CI8" i="13"/>
  <c r="GE28" i="13"/>
  <c r="CI12" i="13"/>
  <c r="GE32" i="13"/>
  <c r="GE31" i="13"/>
  <c r="CI10" i="13"/>
  <c r="GE30" i="13"/>
  <c r="GE29" i="13"/>
  <c r="AE17" i="13"/>
  <c r="DH7" i="13"/>
  <c r="GG29" i="13" l="1"/>
  <c r="GH29" i="13" s="1"/>
  <c r="GC29" i="13" s="1"/>
  <c r="CI9" i="13"/>
  <c r="GG28" i="13"/>
  <c r="GH28" i="13" s="1"/>
  <c r="GC28" i="13" s="1"/>
  <c r="GG32" i="13"/>
  <c r="GH32" i="13" s="1"/>
  <c r="GC32" i="13" s="1"/>
  <c r="GG31" i="13"/>
  <c r="GH31" i="13" s="1"/>
  <c r="GC31" i="13" s="1"/>
  <c r="GG30" i="13"/>
  <c r="GH30" i="13" s="1"/>
  <c r="GC30" i="13" s="1"/>
  <c r="AT16" i="13" l="1"/>
  <c r="AQ16" i="13"/>
  <c r="AN16" i="13"/>
  <c r="AK16" i="13"/>
  <c r="AH16" i="13"/>
  <c r="AT15" i="13"/>
  <c r="AQ15" i="13"/>
  <c r="AN15" i="13"/>
  <c r="AK15" i="13"/>
  <c r="AH15" i="13"/>
  <c r="AB15" i="13"/>
  <c r="AB17" i="13" s="1"/>
  <c r="AT17" i="13" l="1"/>
  <c r="AN17" i="13"/>
  <c r="AK17" i="13"/>
  <c r="AQ17" i="13"/>
  <c r="AH17" i="13"/>
  <c r="DT14" i="13"/>
  <c r="EK14" i="13" s="1"/>
  <c r="DR14" i="13"/>
  <c r="EI14" i="13" s="1"/>
  <c r="DP14" i="13"/>
  <c r="EG14" i="13" s="1"/>
  <c r="DN14" i="13"/>
  <c r="EE14" i="13" s="1"/>
  <c r="DL14" i="13"/>
  <c r="EC14" i="13" s="1"/>
  <c r="DJ14" i="13"/>
  <c r="EA14" i="13" s="1"/>
  <c r="DH14" i="13"/>
  <c r="BJ14" i="13"/>
  <c r="AW14" i="13"/>
  <c r="GF14" i="13" s="1"/>
  <c r="DT13" i="13"/>
  <c r="EK13" i="13" s="1"/>
  <c r="DR13" i="13"/>
  <c r="EI13" i="13" s="1"/>
  <c r="DP13" i="13"/>
  <c r="EG13" i="13" s="1"/>
  <c r="DN13" i="13"/>
  <c r="EE13" i="13" s="1"/>
  <c r="DL13" i="13"/>
  <c r="EC13" i="13" s="1"/>
  <c r="DJ13" i="13"/>
  <c r="EA13" i="13" s="1"/>
  <c r="DH13" i="13"/>
  <c r="DY13" i="13" s="1"/>
  <c r="EP13" i="13" s="1"/>
  <c r="BJ13" i="13"/>
  <c r="AW13" i="13"/>
  <c r="GF13" i="13" s="1"/>
  <c r="DT12" i="13"/>
  <c r="EK12" i="13" s="1"/>
  <c r="DR12" i="13"/>
  <c r="EI12" i="13" s="1"/>
  <c r="DP12" i="13"/>
  <c r="EG12" i="13" s="1"/>
  <c r="DN12" i="13"/>
  <c r="EE12" i="13" s="1"/>
  <c r="DL12" i="13"/>
  <c r="EC12" i="13" s="1"/>
  <c r="DJ12" i="13"/>
  <c r="EA12" i="13" s="1"/>
  <c r="DH12" i="13"/>
  <c r="DY12" i="13" s="1"/>
  <c r="EP12" i="13" s="1"/>
  <c r="BJ12" i="13"/>
  <c r="AW12" i="13"/>
  <c r="GF12" i="13" s="1"/>
  <c r="DT11" i="13"/>
  <c r="EK11" i="13" s="1"/>
  <c r="DR11" i="13"/>
  <c r="EI11" i="13" s="1"/>
  <c r="DP11" i="13"/>
  <c r="EG11" i="13" s="1"/>
  <c r="DN11" i="13"/>
  <c r="EE11" i="13" s="1"/>
  <c r="DL11" i="13"/>
  <c r="EC11" i="13" s="1"/>
  <c r="DJ11" i="13"/>
  <c r="EA11" i="13" s="1"/>
  <c r="DH11" i="13"/>
  <c r="BJ11" i="13"/>
  <c r="AW11" i="13"/>
  <c r="GF11" i="13" s="1"/>
  <c r="DT10" i="13"/>
  <c r="EK10" i="13" s="1"/>
  <c r="DR10" i="13"/>
  <c r="EI10" i="13" s="1"/>
  <c r="DP10" i="13"/>
  <c r="EG10" i="13" s="1"/>
  <c r="DN10" i="13"/>
  <c r="EE10" i="13" s="1"/>
  <c r="DL10" i="13"/>
  <c r="EC10" i="13" s="1"/>
  <c r="DJ10" i="13"/>
  <c r="EA10" i="13" s="1"/>
  <c r="DH10" i="13"/>
  <c r="DY10" i="13" s="1"/>
  <c r="EP10" i="13" s="1"/>
  <c r="BJ10" i="13"/>
  <c r="AW10" i="13"/>
  <c r="GF10" i="13" s="1"/>
  <c r="DT9" i="13"/>
  <c r="EK9" i="13" s="1"/>
  <c r="DR9" i="13"/>
  <c r="EI9" i="13" s="1"/>
  <c r="DP9" i="13"/>
  <c r="EG9" i="13" s="1"/>
  <c r="DN9" i="13"/>
  <c r="EE9" i="13" s="1"/>
  <c r="DL9" i="13"/>
  <c r="EC9" i="13" s="1"/>
  <c r="DJ9" i="13"/>
  <c r="EA9" i="13" s="1"/>
  <c r="DH9" i="13"/>
  <c r="BJ9" i="13"/>
  <c r="AW9" i="13"/>
  <c r="GF9" i="13" s="1"/>
  <c r="DT8" i="13"/>
  <c r="EK8" i="13" s="1"/>
  <c r="DR8" i="13"/>
  <c r="EI8" i="13" s="1"/>
  <c r="DP8" i="13"/>
  <c r="EG8" i="13" s="1"/>
  <c r="DN8" i="13"/>
  <c r="EE8" i="13" s="1"/>
  <c r="DL8" i="13"/>
  <c r="EC8" i="13" s="1"/>
  <c r="DJ8" i="13"/>
  <c r="EA8" i="13" s="1"/>
  <c r="DH8" i="13"/>
  <c r="DY8" i="13" s="1"/>
  <c r="EP8" i="13" s="1"/>
  <c r="AW8" i="13"/>
  <c r="GF8" i="13" s="1"/>
  <c r="DT7" i="13"/>
  <c r="EK7" i="13" s="1"/>
  <c r="DR7" i="13"/>
  <c r="EI7" i="13" s="1"/>
  <c r="DP7" i="13"/>
  <c r="EG7" i="13" s="1"/>
  <c r="DN7" i="13"/>
  <c r="EE7" i="13" s="1"/>
  <c r="DL7" i="13"/>
  <c r="EC7" i="13" s="1"/>
  <c r="DJ7" i="13"/>
  <c r="EA7" i="13" s="1"/>
  <c r="DG2" i="13"/>
  <c r="CJ1" i="13" s="1"/>
  <c r="DD2" i="13"/>
  <c r="AW15" i="13" l="1"/>
  <c r="CI2" i="15"/>
  <c r="CK1" i="14"/>
  <c r="AB5" i="13"/>
  <c r="ER13" i="13"/>
  <c r="ET13" i="13" s="1"/>
  <c r="EV13" i="13" s="1"/>
  <c r="EX13" i="13" s="1"/>
  <c r="EZ13" i="13" s="1"/>
  <c r="FB13" i="13" s="1"/>
  <c r="ER12" i="13"/>
  <c r="ET12" i="13" s="1"/>
  <c r="EV12" i="13" s="1"/>
  <c r="EX12" i="13" s="1"/>
  <c r="EZ12" i="13" s="1"/>
  <c r="FB12" i="13" s="1"/>
  <c r="DV7" i="13"/>
  <c r="ER8" i="13"/>
  <c r="ET8" i="13" s="1"/>
  <c r="EV8" i="13" s="1"/>
  <c r="EX8" i="13" s="1"/>
  <c r="EZ8" i="13" s="1"/>
  <c r="FB8" i="13" s="1"/>
  <c r="DV9" i="13"/>
  <c r="ER10" i="13"/>
  <c r="ET10" i="13" s="1"/>
  <c r="EV10" i="13" s="1"/>
  <c r="EX10" i="13" s="1"/>
  <c r="EZ10" i="13" s="1"/>
  <c r="FB10" i="13" s="1"/>
  <c r="DV11" i="13"/>
  <c r="DY7" i="13"/>
  <c r="EP7" i="13" s="1"/>
  <c r="ER7" i="13" s="1"/>
  <c r="ET7" i="13" s="1"/>
  <c r="EV7" i="13" s="1"/>
  <c r="EX7" i="13" s="1"/>
  <c r="EZ7" i="13" s="1"/>
  <c r="FB7" i="13" s="1"/>
  <c r="DV8" i="13"/>
  <c r="DY9" i="13"/>
  <c r="EP9" i="13" s="1"/>
  <c r="ER9" i="13" s="1"/>
  <c r="ET9" i="13" s="1"/>
  <c r="EV9" i="13" s="1"/>
  <c r="EX9" i="13" s="1"/>
  <c r="EZ9" i="13" s="1"/>
  <c r="FB9" i="13" s="1"/>
  <c r="DV10" i="13"/>
  <c r="DV14" i="13"/>
  <c r="BT1" i="13"/>
  <c r="DY11" i="13"/>
  <c r="EP11" i="13" s="1"/>
  <c r="ER11" i="13" s="1"/>
  <c r="ET11" i="13" s="1"/>
  <c r="EV11" i="13" s="1"/>
  <c r="EX11" i="13" s="1"/>
  <c r="EZ11" i="13" s="1"/>
  <c r="FB11" i="13" s="1"/>
  <c r="DV13" i="13"/>
  <c r="DV12" i="13"/>
  <c r="DY14" i="13"/>
  <c r="EP14" i="13" s="1"/>
  <c r="ER14" i="13" s="1"/>
  <c r="ET14" i="13" s="1"/>
  <c r="EV14" i="13" s="1"/>
  <c r="EX14" i="13" s="1"/>
  <c r="EZ14" i="13" s="1"/>
  <c r="FB14" i="13" s="1"/>
  <c r="C36" i="10"/>
  <c r="C37" i="10"/>
  <c r="C38" i="10"/>
  <c r="C39" i="10"/>
  <c r="C40" i="10"/>
  <c r="C41" i="10"/>
  <c r="C42" i="10"/>
  <c r="C43" i="10"/>
  <c r="C44" i="10"/>
  <c r="C35" i="10"/>
  <c r="AE5" i="13" l="1"/>
  <c r="AH5" i="13" s="1"/>
  <c r="AK5" i="13" s="1"/>
  <c r="AN5" i="13" s="1"/>
  <c r="AQ5" i="13" s="1"/>
  <c r="AT5" i="13" s="1"/>
  <c r="BY2" i="15"/>
  <c r="BU1" i="14"/>
  <c r="DB7" i="13"/>
  <c r="DF7" i="13" s="1"/>
  <c r="T7" i="13" s="1"/>
  <c r="GE7" i="13" s="1"/>
  <c r="DB8" i="13"/>
  <c r="DF8" i="13" s="1"/>
  <c r="DB13" i="13"/>
  <c r="DF13" i="13" s="1"/>
  <c r="DB11" i="13"/>
  <c r="DF11" i="13" s="1"/>
  <c r="DB14" i="13"/>
  <c r="DF14" i="13" s="1"/>
  <c r="DB9" i="13"/>
  <c r="DF9" i="13" s="1"/>
  <c r="DB12" i="13"/>
  <c r="DF12" i="13" s="1"/>
  <c r="DB10" i="13"/>
  <c r="DF10" i="13" s="1"/>
  <c r="CP11" i="13" l="1"/>
  <c r="GE21" i="13"/>
  <c r="DD14" i="13"/>
  <c r="T14" i="13"/>
  <c r="GE14" i="13" s="1"/>
  <c r="DD12" i="13"/>
  <c r="T12" i="13"/>
  <c r="GE12" i="13" s="1"/>
  <c r="DD10" i="13"/>
  <c r="T10" i="13"/>
  <c r="GE10" i="13" s="1"/>
  <c r="T11" i="13"/>
  <c r="GE11" i="13" s="1"/>
  <c r="DD11" i="13"/>
  <c r="DD8" i="13"/>
  <c r="T8" i="13"/>
  <c r="GE8" i="13" s="1"/>
  <c r="DD7" i="13"/>
  <c r="DD13" i="13"/>
  <c r="T13" i="13"/>
  <c r="GE13" i="13" s="1"/>
  <c r="T9" i="13"/>
  <c r="GE9" i="13" s="1"/>
  <c r="DD9" i="13"/>
  <c r="GG21" i="13" l="1"/>
  <c r="GH21" i="13" s="1"/>
  <c r="GC21" i="13" s="1"/>
  <c r="CI11" i="13"/>
  <c r="CI17" i="13" s="1"/>
  <c r="FX10" i="13"/>
  <c r="FS11" i="13"/>
  <c r="FM12" i="13"/>
  <c r="FX9" i="13"/>
  <c r="FM13" i="13"/>
  <c r="FX8" i="13"/>
  <c r="FQ14" i="13"/>
  <c r="FX7" i="13"/>
  <c r="FO14" i="13"/>
  <c r="FK14" i="13"/>
  <c r="FO13" i="13"/>
  <c r="FI14" i="13"/>
  <c r="FK13" i="13"/>
  <c r="FX13" i="13"/>
  <c r="FS14" i="13"/>
  <c r="FM14" i="13"/>
  <c r="FQ13" i="13"/>
  <c r="FX14" i="13"/>
  <c r="FG13" i="13"/>
  <c r="FG14" i="13"/>
  <c r="FO12" i="13"/>
  <c r="FI12" i="13"/>
  <c r="FM11" i="13"/>
  <c r="FQ12" i="13"/>
  <c r="FQ11" i="13"/>
  <c r="FX12" i="13"/>
  <c r="FG12" i="13"/>
  <c r="FO11" i="13"/>
  <c r="FX11" i="13"/>
  <c r="FI11" i="13"/>
  <c r="FK11" i="13"/>
  <c r="FS12" i="13"/>
  <c r="FG11" i="13"/>
  <c r="FK12" i="13"/>
  <c r="FI13" i="13"/>
  <c r="FS13" i="13"/>
  <c r="FM9" i="13"/>
  <c r="FG9" i="13"/>
  <c r="FK9" i="13"/>
  <c r="FI9" i="13"/>
  <c r="FQ9" i="13"/>
  <c r="FS9" i="13"/>
  <c r="FO9" i="13"/>
  <c r="FO8" i="13"/>
  <c r="FI8" i="13"/>
  <c r="FM8" i="13"/>
  <c r="FS8" i="13"/>
  <c r="FG8" i="13"/>
  <c r="FQ8" i="13"/>
  <c r="FK8" i="13"/>
  <c r="FQ7" i="13"/>
  <c r="FK7" i="13"/>
  <c r="FS7" i="13"/>
  <c r="FG7" i="13"/>
  <c r="FO7" i="13"/>
  <c r="FI7" i="13"/>
  <c r="FM7" i="13"/>
  <c r="FS10" i="13"/>
  <c r="FK10" i="13"/>
  <c r="FO10" i="13"/>
  <c r="FQ10" i="13"/>
  <c r="FG10" i="13"/>
  <c r="FM10" i="13"/>
  <c r="FI10" i="13"/>
  <c r="FU7" i="13" l="1"/>
  <c r="BA7" i="13" s="1"/>
  <c r="BE7" i="13" s="1"/>
  <c r="FU12" i="13"/>
  <c r="BA12" i="13" s="1"/>
  <c r="FU14" i="13"/>
  <c r="BA14" i="13" s="1"/>
  <c r="FU11" i="13"/>
  <c r="BA11" i="13" s="1"/>
  <c r="FU13" i="13"/>
  <c r="BA13" i="13" s="1"/>
  <c r="FU9" i="13"/>
  <c r="BA9" i="13" s="1"/>
  <c r="FU8" i="13"/>
  <c r="BA8" i="13" s="1"/>
  <c r="FU10" i="13"/>
  <c r="BA10" i="13" s="1"/>
  <c r="BE10" i="13" l="1"/>
  <c r="GG10" i="13" s="1"/>
  <c r="GH10" i="13" s="1"/>
  <c r="GC10" i="13" s="1"/>
  <c r="BE14" i="13"/>
  <c r="GG14" i="13" s="1"/>
  <c r="GH14" i="13" s="1"/>
  <c r="GC14" i="13" s="1"/>
  <c r="BE9" i="13"/>
  <c r="GG9" i="13" s="1"/>
  <c r="GH9" i="13" s="1"/>
  <c r="BE12" i="13"/>
  <c r="GG12" i="13" s="1"/>
  <c r="GH12" i="13" s="1"/>
  <c r="GC12" i="13" s="1"/>
  <c r="BE8" i="13"/>
  <c r="GG8" i="13" s="1"/>
  <c r="GH8" i="13" s="1"/>
  <c r="BE13" i="13"/>
  <c r="GG13" i="13" s="1"/>
  <c r="GH13" i="13" s="1"/>
  <c r="GC13" i="13" s="1"/>
  <c r="BE11" i="13"/>
  <c r="GG11" i="13" s="1"/>
  <c r="GH11" i="13" s="1"/>
  <c r="GC11" i="13" s="1"/>
  <c r="BE15" i="13" l="1"/>
  <c r="GG7" i="13"/>
  <c r="GH7" i="13" l="1"/>
  <c r="GC37" i="13" s="1"/>
  <c r="GC7" i="13" l="1"/>
  <c r="GC61" i="13"/>
  <c r="GC69" i="13"/>
  <c r="GC73" i="13"/>
  <c r="GC57" i="13"/>
  <c r="GC15" i="13"/>
  <c r="GC77" i="13"/>
  <c r="GC8" i="13"/>
  <c r="GC9" i="13"/>
  <c r="F6" i="15" l="1"/>
  <c r="AE6" i="15"/>
  <c r="AI6" i="15"/>
  <c r="AM6" i="15"/>
  <c r="AM7" i="15"/>
  <c r="AE21" i="15"/>
  <c r="AM21" i="15"/>
  <c r="AI18" i="15"/>
  <c r="AM14" i="15"/>
  <c r="AE9" i="15"/>
  <c r="F8" i="15"/>
  <c r="AM13" i="15"/>
  <c r="F23" i="15"/>
  <c r="AI12" i="15"/>
  <c r="F18" i="15"/>
  <c r="AI25" i="15"/>
  <c r="AE14" i="15"/>
  <c r="AI10" i="15"/>
  <c r="AM19" i="15"/>
  <c r="F14" i="15"/>
  <c r="AE18" i="15"/>
  <c r="F21" i="15"/>
  <c r="AI13" i="15"/>
  <c r="AM23" i="15"/>
  <c r="AI7" i="15"/>
  <c r="F22" i="15"/>
  <c r="AI16" i="15"/>
  <c r="AI21" i="15"/>
  <c r="AE11" i="15"/>
  <c r="AM25" i="15"/>
  <c r="AM22" i="15"/>
  <c r="F12" i="15"/>
  <c r="AE7" i="15"/>
  <c r="AE25" i="15"/>
  <c r="AM18" i="15"/>
  <c r="AI14" i="15"/>
  <c r="AM24" i="15"/>
  <c r="AI22" i="15"/>
  <c r="F17" i="15"/>
  <c r="AI11" i="15"/>
  <c r="AE16" i="15"/>
  <c r="AM8" i="15"/>
  <c r="AE23" i="15"/>
  <c r="AI19" i="15"/>
  <c r="F24" i="15"/>
  <c r="AI15" i="15"/>
  <c r="AI20" i="15"/>
  <c r="AM20" i="15"/>
  <c r="AE13" i="15"/>
  <c r="AE22" i="15"/>
  <c r="AM9" i="15"/>
  <c r="F9" i="15"/>
  <c r="AI17" i="15"/>
  <c r="F15" i="15"/>
  <c r="F20" i="15"/>
  <c r="F13" i="15"/>
  <c r="F10" i="15"/>
  <c r="F19" i="15"/>
  <c r="F25" i="15"/>
  <c r="AE17" i="15"/>
  <c r="AI8" i="15"/>
  <c r="F7" i="15"/>
  <c r="AI23" i="15"/>
  <c r="AM12" i="15"/>
  <c r="F11" i="15"/>
  <c r="AM15" i="15"/>
  <c r="AE19" i="15"/>
  <c r="AE24" i="15"/>
  <c r="AE10" i="15"/>
  <c r="AE15" i="15"/>
  <c r="AE8" i="15"/>
  <c r="AE12" i="15"/>
  <c r="AM10" i="15"/>
  <c r="AM17" i="15"/>
  <c r="AM11" i="15"/>
  <c r="AI24" i="15"/>
  <c r="AE20" i="15"/>
  <c r="F16" i="15"/>
  <c r="AM16" i="15"/>
  <c r="AI9" i="15"/>
  <c r="AM2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 authorId="0" shapeId="0" xr:uid="{610DAB2B-5A71-4303-863C-17B4F661B985}">
      <text>
        <r>
          <rPr>
            <b/>
            <sz val="9"/>
            <color indexed="81"/>
            <rFont val="MS P ゴシック"/>
            <family val="3"/>
            <charset val="128"/>
          </rPr>
          <t>黄色のセルは選択、青色のセルは数値を入力してください。</t>
        </r>
      </text>
    </comment>
    <comment ref="GC6" authorId="0" shapeId="0" xr:uid="{58DDC27E-6396-4C01-84FA-7E21AD2877CD}">
      <text>
        <r>
          <rPr>
            <sz val="9"/>
            <color indexed="81"/>
            <rFont val="MS P ゴシック"/>
            <family val="3"/>
            <charset val="128"/>
          </rPr>
          <t>0　　　判定欄B
0以外　判定欄A
支払い予定金額表と連動</t>
        </r>
      </text>
    </comment>
    <comment ref="GH6" authorId="0" shapeId="0" xr:uid="{F0F7D18C-D823-43F2-AB15-61A52110164F}">
      <text>
        <r>
          <rPr>
            <sz val="9"/>
            <color indexed="81"/>
            <rFont val="MS P ゴシック"/>
            <family val="3"/>
            <charset val="128"/>
          </rPr>
          <t>A　入力有
B　入力無</t>
        </r>
      </text>
    </comment>
    <comment ref="DA43" authorId="0" shapeId="0" xr:uid="{B6808A9C-263F-49FD-B152-725CB2B93C60}">
      <text>
        <r>
          <rPr>
            <b/>
            <sz val="9"/>
            <color indexed="81"/>
            <rFont val="MS P ゴシック"/>
            <family val="3"/>
            <charset val="128"/>
          </rPr>
          <t xml:space="preserve">A　定額料金なし
B　定額料金あり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S4" authorId="0" shapeId="0" xr:uid="{7C74B580-CA8A-4D92-AD59-0A3DBCBD314A}">
      <text>
        <r>
          <rPr>
            <sz val="9"/>
            <color indexed="81"/>
            <rFont val="MS P ゴシック"/>
            <family val="3"/>
            <charset val="128"/>
          </rPr>
          <t>0　　　判定欄B
0以外　判定欄A
支払い予定金額表と連動</t>
        </r>
      </text>
    </comment>
    <comment ref="CX4" authorId="0" shapeId="0" xr:uid="{E3DB9F1A-5212-4316-8441-DFE44C803959}">
      <text>
        <r>
          <rPr>
            <sz val="9"/>
            <color indexed="81"/>
            <rFont val="MS P ゴシック"/>
            <family val="3"/>
            <charset val="128"/>
          </rPr>
          <t>A　入力有
B　入力無</t>
        </r>
      </text>
    </comment>
    <comment ref="CZ19" authorId="0" shapeId="0" xr:uid="{9B1724B9-4FBF-44C1-9D47-8531F7D5627E}">
      <text>
        <r>
          <rPr>
            <sz val="9"/>
            <color indexed="81"/>
            <rFont val="MS P ゴシック"/>
            <family val="3"/>
            <charset val="128"/>
          </rPr>
          <t>その他　小学校集団宿泊研修以外
小学校　小学校集団宿泊研修
　</t>
        </r>
      </text>
    </comment>
  </commentList>
</comments>
</file>

<file path=xl/sharedStrings.xml><?xml version="1.0" encoding="utf-8"?>
<sst xmlns="http://schemas.openxmlformats.org/spreadsheetml/2006/main" count="5276" uniqueCount="422">
  <si>
    <t>年</t>
    <rPh sb="0" eb="1">
      <t>ネン</t>
    </rPh>
    <phoneticPr fontId="2"/>
  </si>
  <si>
    <t>月</t>
    <rPh sb="0" eb="1">
      <t>ガツ</t>
    </rPh>
    <phoneticPr fontId="2"/>
  </si>
  <si>
    <t>日</t>
    <rPh sb="0" eb="1">
      <t>ニチ</t>
    </rPh>
    <phoneticPr fontId="2"/>
  </si>
  <si>
    <t>（</t>
    <phoneticPr fontId="2"/>
  </si>
  <si>
    <t>）</t>
    <phoneticPr fontId="2"/>
  </si>
  <si>
    <t>～</t>
    <phoneticPr fontId="2"/>
  </si>
  <si>
    <t>変換</t>
    <rPh sb="0" eb="2">
      <t>ヘンカン</t>
    </rPh>
    <phoneticPr fontId="2"/>
  </si>
  <si>
    <t>減免対象</t>
    <rPh sb="0" eb="2">
      <t>ゲンメン</t>
    </rPh>
    <rPh sb="2" eb="4">
      <t>タイショウ</t>
    </rPh>
    <phoneticPr fontId="2"/>
  </si>
  <si>
    <t>単価</t>
    <rPh sb="0" eb="2">
      <t>タンカ</t>
    </rPh>
    <phoneticPr fontId="2"/>
  </si>
  <si>
    <t>利用
者数</t>
    <rPh sb="0" eb="2">
      <t>リヨウ</t>
    </rPh>
    <rPh sb="3" eb="4">
      <t>シャ</t>
    </rPh>
    <rPh sb="4" eb="5">
      <t>スウ</t>
    </rPh>
    <phoneticPr fontId="2"/>
  </si>
  <si>
    <t>合計</t>
    <rPh sb="0" eb="2">
      <t>ゴウケイ</t>
    </rPh>
    <phoneticPr fontId="2"/>
  </si>
  <si>
    <t>減免
申請</t>
    <rPh sb="0" eb="2">
      <t>ゲンメン</t>
    </rPh>
    <rPh sb="3" eb="5">
      <t>シンセイ</t>
    </rPh>
    <phoneticPr fontId="2"/>
  </si>
  <si>
    <t>(１泊目)</t>
    <rPh sb="2" eb="3">
      <t>ハク</t>
    </rPh>
    <rPh sb="3" eb="4">
      <t>メ</t>
    </rPh>
    <phoneticPr fontId="2"/>
  </si>
  <si>
    <t>(２泊目)</t>
    <rPh sb="2" eb="3">
      <t>ハク</t>
    </rPh>
    <rPh sb="3" eb="4">
      <t>メ</t>
    </rPh>
    <phoneticPr fontId="2"/>
  </si>
  <si>
    <t>(３泊目)</t>
    <rPh sb="2" eb="3">
      <t>ハク</t>
    </rPh>
    <rPh sb="3" eb="4">
      <t>メ</t>
    </rPh>
    <phoneticPr fontId="2"/>
  </si>
  <si>
    <t>(４泊目)</t>
    <rPh sb="2" eb="3">
      <t>ハク</t>
    </rPh>
    <rPh sb="3" eb="4">
      <t>メ</t>
    </rPh>
    <phoneticPr fontId="2"/>
  </si>
  <si>
    <t>(５泊目)</t>
    <rPh sb="2" eb="3">
      <t>ハク</t>
    </rPh>
    <rPh sb="3" eb="4">
      <t>メ</t>
    </rPh>
    <phoneticPr fontId="2"/>
  </si>
  <si>
    <t>(６泊目)</t>
    <rPh sb="2" eb="3">
      <t>ハク</t>
    </rPh>
    <rPh sb="3" eb="4">
      <t>メ</t>
    </rPh>
    <phoneticPr fontId="2"/>
  </si>
  <si>
    <t>人数</t>
    <rPh sb="0" eb="2">
      <t>ニンズウ</t>
    </rPh>
    <phoneticPr fontId="2"/>
  </si>
  <si>
    <t>料金対象</t>
    <rPh sb="0" eb="2">
      <t>リョウキン</t>
    </rPh>
    <rPh sb="2" eb="4">
      <t>タイショウ</t>
    </rPh>
    <phoneticPr fontId="2"/>
  </si>
  <si>
    <t>記号</t>
    <rPh sb="0" eb="2">
      <t>キゴウ</t>
    </rPh>
    <phoneticPr fontId="2"/>
  </si>
  <si>
    <t>長期</t>
    <rPh sb="0" eb="2">
      <t>チョウキ</t>
    </rPh>
    <phoneticPr fontId="2"/>
  </si>
  <si>
    <t>大規模</t>
    <rPh sb="0" eb="3">
      <t>ダイキボ</t>
    </rPh>
    <phoneticPr fontId="2"/>
  </si>
  <si>
    <t>日数</t>
    <rPh sb="0" eb="2">
      <t>ニッスウ</t>
    </rPh>
    <phoneticPr fontId="2"/>
  </si>
  <si>
    <t>/泊</t>
    <rPh sb="1" eb="2">
      <t>ハク</t>
    </rPh>
    <phoneticPr fontId="2"/>
  </si>
  <si>
    <t>減免</t>
    <rPh sb="0" eb="2">
      <t>ゲンメン</t>
    </rPh>
    <phoneticPr fontId="2"/>
  </si>
  <si>
    <t>▼選択してください</t>
    <rPh sb="1" eb="3">
      <t>センタク</t>
    </rPh>
    <phoneticPr fontId="2"/>
  </si>
  <si>
    <t>▼選択</t>
    <rPh sb="1" eb="3">
      <t>センタク</t>
    </rPh>
    <phoneticPr fontId="2"/>
  </si>
  <si>
    <t>-</t>
    <phoneticPr fontId="2"/>
  </si>
  <si>
    <t>項目名</t>
    <rPh sb="0" eb="2">
      <t>コウモク</t>
    </rPh>
    <rPh sb="2" eb="3">
      <t>メイ</t>
    </rPh>
    <phoneticPr fontId="2"/>
  </si>
  <si>
    <t>数量</t>
    <rPh sb="0" eb="2">
      <t>スウリョウ</t>
    </rPh>
    <phoneticPr fontId="2"/>
  </si>
  <si>
    <t>金額</t>
    <rPh sb="0" eb="2">
      <t>キンガク</t>
    </rPh>
    <phoneticPr fontId="2"/>
  </si>
  <si>
    <t>▼選択してください</t>
  </si>
  <si>
    <t>計</t>
    <rPh sb="0" eb="1">
      <t>ケイ</t>
    </rPh>
    <phoneticPr fontId="2"/>
  </si>
  <si>
    <t>区分</t>
    <rPh sb="0" eb="2">
      <t>クブン</t>
    </rPh>
    <phoneticPr fontId="2"/>
  </si>
  <si>
    <t>宿泊別</t>
    <rPh sb="0" eb="2">
      <t>シュクハク</t>
    </rPh>
    <rPh sb="2" eb="3">
      <t>ベツ</t>
    </rPh>
    <phoneticPr fontId="2"/>
  </si>
  <si>
    <t>選択肢</t>
    <rPh sb="0" eb="3">
      <t>センタクシ</t>
    </rPh>
    <phoneticPr fontId="2"/>
  </si>
  <si>
    <t>合成</t>
    <rPh sb="0" eb="2">
      <t>ゴウセイ</t>
    </rPh>
    <phoneticPr fontId="2"/>
  </si>
  <si>
    <t>判定</t>
    <rPh sb="0" eb="2">
      <t>ハンテイ</t>
    </rPh>
    <phoneticPr fontId="2"/>
  </si>
  <si>
    <t>合成1</t>
    <rPh sb="0" eb="2">
      <t>ゴウセイ</t>
    </rPh>
    <phoneticPr fontId="2"/>
  </si>
  <si>
    <t>合成2</t>
    <rPh sb="0" eb="2">
      <t>ゴウセイ</t>
    </rPh>
    <phoneticPr fontId="2"/>
  </si>
  <si>
    <t>未就学児（年少未満）</t>
    <rPh sb="0" eb="4">
      <t>ミシュウガクジ</t>
    </rPh>
    <rPh sb="5" eb="7">
      <t>ネンショウ</t>
    </rPh>
    <rPh sb="7" eb="9">
      <t>ミマン</t>
    </rPh>
    <phoneticPr fontId="2"/>
  </si>
  <si>
    <t>ア</t>
    <phoneticPr fontId="2"/>
  </si>
  <si>
    <t>X</t>
    <phoneticPr fontId="2"/>
  </si>
  <si>
    <t>α</t>
    <phoneticPr fontId="2"/>
  </si>
  <si>
    <t>C</t>
    <phoneticPr fontId="2"/>
  </si>
  <si>
    <t>▼選択してください</t>
    <phoneticPr fontId="2"/>
  </si>
  <si>
    <t>未就学児（年少以上）</t>
    <rPh sb="5" eb="7">
      <t>ネンショウ</t>
    </rPh>
    <rPh sb="7" eb="9">
      <t>イジョウ</t>
    </rPh>
    <phoneticPr fontId="2"/>
  </si>
  <si>
    <t>A</t>
    <phoneticPr fontId="2"/>
  </si>
  <si>
    <t>イ</t>
    <phoneticPr fontId="2"/>
  </si>
  <si>
    <t>B</t>
    <phoneticPr fontId="2"/>
  </si>
  <si>
    <t>Y</t>
    <phoneticPr fontId="2"/>
  </si>
  <si>
    <t>β</t>
    <phoneticPr fontId="2"/>
  </si>
  <si>
    <t>該当無</t>
    <rPh sb="0" eb="2">
      <t>ガイトウ</t>
    </rPh>
    <rPh sb="2" eb="3">
      <t>ナ</t>
    </rPh>
    <phoneticPr fontId="2"/>
  </si>
  <si>
    <t>β</t>
  </si>
  <si>
    <t>α</t>
  </si>
  <si>
    <t>宿泊棟</t>
    <rPh sb="2" eb="3">
      <t>トウ</t>
    </rPh>
    <phoneticPr fontId="2"/>
  </si>
  <si>
    <t>キャンプセンター</t>
    <phoneticPr fontId="2"/>
  </si>
  <si>
    <t>宿泊棟</t>
    <rPh sb="0" eb="2">
      <t>シュクハク</t>
    </rPh>
    <rPh sb="2" eb="3">
      <t>トウ</t>
    </rPh>
    <phoneticPr fontId="2"/>
  </si>
  <si>
    <t>宿泊棟</t>
    <rPh sb="0" eb="3">
      <t>シュクハクトウ</t>
    </rPh>
    <phoneticPr fontId="2"/>
  </si>
  <si>
    <t>宿泊場所</t>
    <rPh sb="0" eb="2">
      <t>シュクハク</t>
    </rPh>
    <rPh sb="2" eb="4">
      <t>バショ</t>
    </rPh>
    <phoneticPr fontId="2"/>
  </si>
  <si>
    <t>グラウンド（全面）</t>
    <rPh sb="6" eb="8">
      <t>ゼンメン</t>
    </rPh>
    <phoneticPr fontId="11"/>
  </si>
  <si>
    <t>グラウンド（半面）</t>
    <rPh sb="6" eb="8">
      <t>ハンメン</t>
    </rPh>
    <phoneticPr fontId="2"/>
  </si>
  <si>
    <t>第2グラウンド</t>
    <rPh sb="0" eb="1">
      <t>ダイ</t>
    </rPh>
    <phoneticPr fontId="2"/>
  </si>
  <si>
    <t>テニスコート（1面）</t>
    <rPh sb="8" eb="9">
      <t>メン</t>
    </rPh>
    <phoneticPr fontId="2"/>
  </si>
  <si>
    <t>テニスコート（2面）</t>
    <rPh sb="8" eb="9">
      <t>メン</t>
    </rPh>
    <phoneticPr fontId="2"/>
  </si>
  <si>
    <t>テニスコート（3面）</t>
    <rPh sb="8" eb="9">
      <t>メン</t>
    </rPh>
    <phoneticPr fontId="2"/>
  </si>
  <si>
    <t>テニスコート（4面）</t>
    <rPh sb="8" eb="9">
      <t>メン</t>
    </rPh>
    <phoneticPr fontId="2"/>
  </si>
  <si>
    <t>体育館（全面）</t>
    <rPh sb="0" eb="3">
      <t>タイイクカン</t>
    </rPh>
    <rPh sb="4" eb="6">
      <t>ゼンメン</t>
    </rPh>
    <phoneticPr fontId="2"/>
  </si>
  <si>
    <t>体育館（半面）</t>
    <rPh sb="0" eb="3">
      <t>タイイクカン</t>
    </rPh>
    <rPh sb="4" eb="6">
      <t>ハンメン</t>
    </rPh>
    <phoneticPr fontId="2"/>
  </si>
  <si>
    <t>卓球室</t>
    <rPh sb="0" eb="2">
      <t>タッキュウ</t>
    </rPh>
    <rPh sb="2" eb="3">
      <t>シツ</t>
    </rPh>
    <phoneticPr fontId="2"/>
  </si>
  <si>
    <t>ホール</t>
    <phoneticPr fontId="2"/>
  </si>
  <si>
    <t>青少年団体</t>
    <rPh sb="0" eb="3">
      <t>セイショウネン</t>
    </rPh>
    <rPh sb="3" eb="5">
      <t>ダンタイ</t>
    </rPh>
    <phoneticPr fontId="2"/>
  </si>
  <si>
    <t>一般団体</t>
    <rPh sb="0" eb="2">
      <t>イッパン</t>
    </rPh>
    <rPh sb="2" eb="4">
      <t>ダンタイ</t>
    </rPh>
    <phoneticPr fontId="2"/>
  </si>
  <si>
    <t>研修場所</t>
    <rPh sb="0" eb="2">
      <t>ケンシュウ</t>
    </rPh>
    <rPh sb="2" eb="4">
      <t>バショ</t>
    </rPh>
    <phoneticPr fontId="2"/>
  </si>
  <si>
    <t>(７泊目)</t>
    <rPh sb="2" eb="3">
      <t>ハク</t>
    </rPh>
    <rPh sb="3" eb="4">
      <t>メ</t>
    </rPh>
    <phoneticPr fontId="2"/>
  </si>
  <si>
    <t>回数</t>
    <rPh sb="0" eb="2">
      <t>カイスウ</t>
    </rPh>
    <phoneticPr fontId="2"/>
  </si>
  <si>
    <t>利用期間
(西暦)</t>
    <rPh sb="0" eb="2">
      <t>リヨウ</t>
    </rPh>
    <rPh sb="2" eb="4">
      <t>キカン</t>
    </rPh>
    <rPh sb="6" eb="8">
      <t>セイレキ</t>
    </rPh>
    <phoneticPr fontId="2"/>
  </si>
  <si>
    <t>武道場</t>
    <rPh sb="0" eb="3">
      <t>ブドウジョウ</t>
    </rPh>
    <phoneticPr fontId="2"/>
  </si>
  <si>
    <t>子供</t>
    <rPh sb="0" eb="2">
      <t>コドモ</t>
    </rPh>
    <phoneticPr fontId="2"/>
  </si>
  <si>
    <t>大人</t>
    <rPh sb="0" eb="2">
      <t>オトナ</t>
    </rPh>
    <phoneticPr fontId="2"/>
  </si>
  <si>
    <t>青少年団体</t>
    <rPh sb="0" eb="3">
      <t>セイショウネン</t>
    </rPh>
    <rPh sb="3" eb="5">
      <t>ダンタイ</t>
    </rPh>
    <phoneticPr fontId="2"/>
  </si>
  <si>
    <t>一般団体</t>
    <rPh sb="0" eb="2">
      <t>イッパン</t>
    </rPh>
    <rPh sb="2" eb="4">
      <t>ダンタイ</t>
    </rPh>
    <phoneticPr fontId="2"/>
  </si>
  <si>
    <t>学校集団宿泊研修</t>
    <rPh sb="0" eb="2">
      <t>ガッコウ</t>
    </rPh>
    <rPh sb="2" eb="4">
      <t>シュウダン</t>
    </rPh>
    <rPh sb="4" eb="6">
      <t>シュクハク</t>
    </rPh>
    <rPh sb="6" eb="8">
      <t>ケンシュウ</t>
    </rPh>
    <phoneticPr fontId="2"/>
  </si>
  <si>
    <t>団体属性</t>
    <rPh sb="0" eb="2">
      <t>ダンタイ</t>
    </rPh>
    <rPh sb="2" eb="4">
      <t>ゾクセイ</t>
    </rPh>
    <phoneticPr fontId="2"/>
  </si>
  <si>
    <t>学校集団宿泊研修</t>
    <rPh sb="0" eb="8">
      <t>ガッコウシュウダンシュクハクケンシュウ</t>
    </rPh>
    <phoneticPr fontId="2"/>
  </si>
  <si>
    <t>研修施設利用料</t>
    <rPh sb="0" eb="2">
      <t>ケンシュウ</t>
    </rPh>
    <rPh sb="2" eb="4">
      <t>シセツ</t>
    </rPh>
    <rPh sb="4" eb="7">
      <t>リヨウリョウ</t>
    </rPh>
    <phoneticPr fontId="2"/>
  </si>
  <si>
    <t>夜間照明料</t>
    <rPh sb="0" eb="2">
      <t>ヤカン</t>
    </rPh>
    <rPh sb="2" eb="4">
      <t>ショウメイ</t>
    </rPh>
    <rPh sb="4" eb="5">
      <t>リョウ</t>
    </rPh>
    <phoneticPr fontId="2"/>
  </si>
  <si>
    <t>該当無</t>
    <rPh sb="0" eb="2">
      <t>ガイトウ</t>
    </rPh>
    <rPh sb="2" eb="3">
      <t>ム</t>
    </rPh>
    <phoneticPr fontId="2"/>
  </si>
  <si>
    <t>研修施設利用料&amp;夜間照明料</t>
    <rPh sb="0" eb="2">
      <t>ケンシュウ</t>
    </rPh>
    <rPh sb="2" eb="4">
      <t>シセツ</t>
    </rPh>
    <rPh sb="4" eb="7">
      <t>リヨウリョウ</t>
    </rPh>
    <rPh sb="8" eb="10">
      <t>ヤカン</t>
    </rPh>
    <rPh sb="10" eb="12">
      <t>ショウメイ</t>
    </rPh>
    <rPh sb="12" eb="13">
      <t>リョウ</t>
    </rPh>
    <phoneticPr fontId="2"/>
  </si>
  <si>
    <t>大会議室</t>
    <rPh sb="0" eb="1">
      <t>ダイ</t>
    </rPh>
    <rPh sb="1" eb="4">
      <t>カイギシツ</t>
    </rPh>
    <phoneticPr fontId="2"/>
  </si>
  <si>
    <t>中会議室</t>
    <rPh sb="0" eb="1">
      <t>チュウ</t>
    </rPh>
    <rPh sb="1" eb="4">
      <t>カイギシツ</t>
    </rPh>
    <phoneticPr fontId="2"/>
  </si>
  <si>
    <t>小会議室・和室</t>
    <rPh sb="0" eb="4">
      <t>ショウカイギシツ</t>
    </rPh>
    <rPh sb="5" eb="7">
      <t>ワシツ</t>
    </rPh>
    <phoneticPr fontId="2"/>
  </si>
  <si>
    <t>学校集団宿泊研修</t>
    <rPh sb="0" eb="2">
      <t>ガッコウ</t>
    </rPh>
    <rPh sb="2" eb="8">
      <t>シュウダンシュクハクケンシュウ</t>
    </rPh>
    <phoneticPr fontId="2"/>
  </si>
  <si>
    <t>中学生以上</t>
    <rPh sb="0" eb="3">
      <t>チュウガクセイ</t>
    </rPh>
    <rPh sb="3" eb="5">
      <t>イジョウ</t>
    </rPh>
    <phoneticPr fontId="2"/>
  </si>
  <si>
    <t>小学生</t>
    <rPh sb="0" eb="3">
      <t>ショウガクセイ</t>
    </rPh>
    <phoneticPr fontId="2"/>
  </si>
  <si>
    <t>3歳～未就学児</t>
    <rPh sb="1" eb="2">
      <t>サイ</t>
    </rPh>
    <rPh sb="3" eb="7">
      <t>ミシュウガクジ</t>
    </rPh>
    <phoneticPr fontId="2"/>
  </si>
  <si>
    <t>朝食</t>
    <rPh sb="0" eb="2">
      <t>チョウショク</t>
    </rPh>
    <phoneticPr fontId="2"/>
  </si>
  <si>
    <t>昼食</t>
    <rPh sb="0" eb="2">
      <t>チュウショク</t>
    </rPh>
    <phoneticPr fontId="2"/>
  </si>
  <si>
    <t>夕食</t>
    <rPh sb="0" eb="2">
      <t>ユウショク</t>
    </rPh>
    <phoneticPr fontId="2"/>
  </si>
  <si>
    <t>合成1</t>
    <rPh sb="0" eb="2">
      <t>ゴウセイ</t>
    </rPh>
    <phoneticPr fontId="2"/>
  </si>
  <si>
    <t>合成2</t>
    <rPh sb="0" eb="2">
      <t>ゴウセイ</t>
    </rPh>
    <phoneticPr fontId="2"/>
  </si>
  <si>
    <t>数量</t>
    <rPh sb="0" eb="2">
      <t>スウリョウ</t>
    </rPh>
    <phoneticPr fontId="2"/>
  </si>
  <si>
    <t>レストラン食</t>
    <rPh sb="5" eb="6">
      <t>ショク</t>
    </rPh>
    <phoneticPr fontId="2"/>
  </si>
  <si>
    <t>交流の家経費計算表</t>
    <rPh sb="0" eb="2">
      <t>コウリュウ</t>
    </rPh>
    <rPh sb="3" eb="4">
      <t>イエ</t>
    </rPh>
    <rPh sb="4" eb="6">
      <t>ケイヒ</t>
    </rPh>
    <rPh sb="6" eb="9">
      <t>ケイサンヒョウ</t>
    </rPh>
    <phoneticPr fontId="2"/>
  </si>
  <si>
    <t>レストラン経費計算表</t>
    <rPh sb="5" eb="7">
      <t>ケイヒ</t>
    </rPh>
    <rPh sb="7" eb="10">
      <t>ケイサンヒョウ</t>
    </rPh>
    <phoneticPr fontId="2"/>
  </si>
  <si>
    <t>野外炊飯</t>
    <rPh sb="0" eb="2">
      <t>ヤガイ</t>
    </rPh>
    <rPh sb="2" eb="4">
      <t>スイハン</t>
    </rPh>
    <phoneticPr fontId="2"/>
  </si>
  <si>
    <t>メニュー</t>
    <phoneticPr fontId="2"/>
  </si>
  <si>
    <t>カレーライス</t>
    <phoneticPr fontId="2"/>
  </si>
  <si>
    <t>焼きそば</t>
    <rPh sb="0" eb="1">
      <t>ヤ</t>
    </rPh>
    <phoneticPr fontId="2"/>
  </si>
  <si>
    <t>焼肉Aコース</t>
    <rPh sb="0" eb="2">
      <t>ヤキニク</t>
    </rPh>
    <phoneticPr fontId="2"/>
  </si>
  <si>
    <t>焼肉Bコース</t>
    <rPh sb="0" eb="2">
      <t>ヤキニク</t>
    </rPh>
    <phoneticPr fontId="2"/>
  </si>
  <si>
    <t>ポトフ＆パン</t>
    <phoneticPr fontId="2"/>
  </si>
  <si>
    <t>焼き魚</t>
    <rPh sb="0" eb="1">
      <t>ヤ</t>
    </rPh>
    <rPh sb="2" eb="3">
      <t>ザカナ</t>
    </rPh>
    <phoneticPr fontId="2"/>
  </si>
  <si>
    <t>目玉焼き</t>
    <rPh sb="0" eb="3">
      <t>メダマヤ</t>
    </rPh>
    <phoneticPr fontId="2"/>
  </si>
  <si>
    <t>野菜炒め</t>
    <rPh sb="0" eb="2">
      <t>ヤサイ</t>
    </rPh>
    <rPh sb="2" eb="3">
      <t>イタ</t>
    </rPh>
    <phoneticPr fontId="2"/>
  </si>
  <si>
    <t>　</t>
    <phoneticPr fontId="2"/>
  </si>
  <si>
    <t>判定</t>
    <rPh sb="0" eb="2">
      <t>ハンテイ</t>
    </rPh>
    <phoneticPr fontId="2"/>
  </si>
  <si>
    <t>合成2</t>
    <rPh sb="0" eb="2">
      <t>ゴウセイ</t>
    </rPh>
    <phoneticPr fontId="2"/>
  </si>
  <si>
    <t>野外炊飯</t>
    <rPh sb="0" eb="2">
      <t>ヤガイ</t>
    </rPh>
    <rPh sb="2" eb="4">
      <t>スイハン</t>
    </rPh>
    <phoneticPr fontId="2"/>
  </si>
  <si>
    <t>合成1</t>
    <rPh sb="0" eb="2">
      <t>ゴウセイ</t>
    </rPh>
    <phoneticPr fontId="2"/>
  </si>
  <si>
    <t>施設使用料【宿泊】</t>
    <rPh sb="0" eb="2">
      <t>シセツ</t>
    </rPh>
    <rPh sb="2" eb="5">
      <t>シヨウリョウ</t>
    </rPh>
    <rPh sb="6" eb="8">
      <t>シュクハク</t>
    </rPh>
    <phoneticPr fontId="2"/>
  </si>
  <si>
    <t>検索1</t>
    <rPh sb="0" eb="2">
      <t>ケンサク</t>
    </rPh>
    <phoneticPr fontId="2"/>
  </si>
  <si>
    <t>検索2</t>
    <rPh sb="0" eb="2">
      <t>ケンサク</t>
    </rPh>
    <phoneticPr fontId="2"/>
  </si>
  <si>
    <t>検索3</t>
    <rPh sb="0" eb="2">
      <t>ケンサク</t>
    </rPh>
    <phoneticPr fontId="2"/>
  </si>
  <si>
    <t>検索4</t>
    <rPh sb="0" eb="2">
      <t>ケンサク</t>
    </rPh>
    <phoneticPr fontId="2"/>
  </si>
  <si>
    <t>検索5</t>
    <rPh sb="0" eb="2">
      <t>ケンサク</t>
    </rPh>
    <phoneticPr fontId="2"/>
  </si>
  <si>
    <t>団体属性</t>
    <rPh sb="0" eb="2">
      <t>ダンタイ</t>
    </rPh>
    <rPh sb="2" eb="4">
      <t>ゾクセイ</t>
    </rPh>
    <phoneticPr fontId="2"/>
  </si>
  <si>
    <t>板氷(1.7ｋｇ)</t>
    <phoneticPr fontId="2"/>
  </si>
  <si>
    <t>氷(1ｋｇ)</t>
    <phoneticPr fontId="2"/>
  </si>
  <si>
    <t>つぶ氷(1ｋｇ)</t>
    <phoneticPr fontId="2"/>
  </si>
  <si>
    <t>アイスクリーム(1本)　※20本から注文可</t>
    <rPh sb="9" eb="10">
      <t>ホン</t>
    </rPh>
    <rPh sb="15" eb="16">
      <t>ホン</t>
    </rPh>
    <rPh sb="18" eb="20">
      <t>チュウモン</t>
    </rPh>
    <rPh sb="20" eb="21">
      <t>カ</t>
    </rPh>
    <phoneticPr fontId="2"/>
  </si>
  <si>
    <t>計</t>
    <rPh sb="0" eb="1">
      <t>ケイ</t>
    </rPh>
    <phoneticPr fontId="2"/>
  </si>
  <si>
    <t>弁当C【おむすびおかずセット】</t>
    <rPh sb="0" eb="2">
      <t>ベントウ</t>
    </rPh>
    <phoneticPr fontId="2"/>
  </si>
  <si>
    <t>弁当A【詳細はホームページをご覧ください】</t>
    <rPh sb="0" eb="2">
      <t>ベントウ</t>
    </rPh>
    <rPh sb="4" eb="6">
      <t>ショウサイ</t>
    </rPh>
    <rPh sb="15" eb="16">
      <t>ラン</t>
    </rPh>
    <phoneticPr fontId="2"/>
  </si>
  <si>
    <t>弁当B【詳細はホームページをご覧ください】</t>
    <rPh sb="0" eb="2">
      <t>ベントウ</t>
    </rPh>
    <phoneticPr fontId="2"/>
  </si>
  <si>
    <t>Aコース(５品)</t>
    <rPh sb="6" eb="7">
      <t>ヒン</t>
    </rPh>
    <phoneticPr fontId="2"/>
  </si>
  <si>
    <t>Bコース(７品)</t>
    <rPh sb="6" eb="7">
      <t>ヒン</t>
    </rPh>
    <phoneticPr fontId="2"/>
  </si>
  <si>
    <t>テーブルマナー※１１月～３月上旬のみ</t>
    <rPh sb="10" eb="11">
      <t>ガツ</t>
    </rPh>
    <rPh sb="13" eb="14">
      <t>ガツ</t>
    </rPh>
    <rPh sb="14" eb="16">
      <t>ジョウジュン</t>
    </rPh>
    <phoneticPr fontId="2"/>
  </si>
  <si>
    <t>お弁当</t>
    <rPh sb="1" eb="3">
      <t>ベントウ</t>
    </rPh>
    <phoneticPr fontId="2"/>
  </si>
  <si>
    <t>飲み物等</t>
    <rPh sb="0" eb="1">
      <t>ノ</t>
    </rPh>
    <rPh sb="2" eb="3">
      <t>モノ</t>
    </rPh>
    <rPh sb="3" eb="4">
      <t>トウ</t>
    </rPh>
    <phoneticPr fontId="2"/>
  </si>
  <si>
    <t>テーブルマナー</t>
    <phoneticPr fontId="2"/>
  </si>
  <si>
    <t>お弁当</t>
    <rPh sb="1" eb="3">
      <t>ベントウ</t>
    </rPh>
    <phoneticPr fontId="2"/>
  </si>
  <si>
    <t>検索</t>
    <rPh sb="0" eb="2">
      <t>ケンサク</t>
    </rPh>
    <phoneticPr fontId="2"/>
  </si>
  <si>
    <t>単価</t>
    <rPh sb="0" eb="2">
      <t>タンカ</t>
    </rPh>
    <phoneticPr fontId="2"/>
  </si>
  <si>
    <t>数量</t>
    <rPh sb="0" eb="2">
      <t>スウリョウ</t>
    </rPh>
    <phoneticPr fontId="2"/>
  </si>
  <si>
    <t>費用</t>
    <rPh sb="0" eb="2">
      <t>ヒヨウ</t>
    </rPh>
    <phoneticPr fontId="2"/>
  </si>
  <si>
    <t>レ1</t>
    <phoneticPr fontId="2"/>
  </si>
  <si>
    <t>レ2</t>
    <phoneticPr fontId="2"/>
  </si>
  <si>
    <t>レ3</t>
    <phoneticPr fontId="2"/>
  </si>
  <si>
    <t>レ4</t>
    <phoneticPr fontId="2"/>
  </si>
  <si>
    <t>レ5</t>
    <phoneticPr fontId="2"/>
  </si>
  <si>
    <t>レ6</t>
    <phoneticPr fontId="2"/>
  </si>
  <si>
    <t>レ7</t>
    <phoneticPr fontId="2"/>
  </si>
  <si>
    <t>レ8</t>
    <phoneticPr fontId="2"/>
  </si>
  <si>
    <t>レ9</t>
    <phoneticPr fontId="2"/>
  </si>
  <si>
    <t>レ10</t>
    <phoneticPr fontId="2"/>
  </si>
  <si>
    <t>野1</t>
    <rPh sb="0" eb="1">
      <t>ヤ</t>
    </rPh>
    <phoneticPr fontId="2"/>
  </si>
  <si>
    <t>野2</t>
    <rPh sb="0" eb="1">
      <t>ヤ</t>
    </rPh>
    <phoneticPr fontId="2"/>
  </si>
  <si>
    <t>野3</t>
    <rPh sb="0" eb="1">
      <t>ヤ</t>
    </rPh>
    <phoneticPr fontId="2"/>
  </si>
  <si>
    <t>野4</t>
    <rPh sb="0" eb="1">
      <t>ヤ</t>
    </rPh>
    <phoneticPr fontId="2"/>
  </si>
  <si>
    <t>野5</t>
    <rPh sb="0" eb="1">
      <t>ヤ</t>
    </rPh>
    <phoneticPr fontId="2"/>
  </si>
  <si>
    <t>飲1</t>
    <rPh sb="0" eb="1">
      <t>ノ</t>
    </rPh>
    <phoneticPr fontId="2"/>
  </si>
  <si>
    <t>飲2</t>
    <rPh sb="0" eb="1">
      <t>ノ</t>
    </rPh>
    <phoneticPr fontId="2"/>
  </si>
  <si>
    <t>飲3</t>
    <rPh sb="0" eb="1">
      <t>ノ</t>
    </rPh>
    <phoneticPr fontId="2"/>
  </si>
  <si>
    <t>飲4</t>
    <rPh sb="0" eb="1">
      <t>ノ</t>
    </rPh>
    <phoneticPr fontId="2"/>
  </si>
  <si>
    <t>飲5</t>
    <rPh sb="0" eb="1">
      <t>ノ</t>
    </rPh>
    <phoneticPr fontId="2"/>
  </si>
  <si>
    <t>飲6</t>
    <rPh sb="0" eb="1">
      <t>ノ</t>
    </rPh>
    <phoneticPr fontId="2"/>
  </si>
  <si>
    <t>飲7</t>
    <rPh sb="0" eb="1">
      <t>ノ</t>
    </rPh>
    <phoneticPr fontId="2"/>
  </si>
  <si>
    <t>飲8</t>
    <rPh sb="0" eb="1">
      <t>ノ</t>
    </rPh>
    <phoneticPr fontId="2"/>
  </si>
  <si>
    <t>飲9</t>
    <rPh sb="0" eb="1">
      <t>ノ</t>
    </rPh>
    <phoneticPr fontId="2"/>
  </si>
  <si>
    <t>飲10</t>
    <rPh sb="0" eb="1">
      <t>ノ</t>
    </rPh>
    <phoneticPr fontId="2"/>
  </si>
  <si>
    <t>弁1</t>
    <rPh sb="0" eb="1">
      <t>ベン</t>
    </rPh>
    <phoneticPr fontId="2"/>
  </si>
  <si>
    <t>弁2</t>
    <rPh sb="0" eb="1">
      <t>ベン</t>
    </rPh>
    <phoneticPr fontId="2"/>
  </si>
  <si>
    <t>弁3</t>
    <rPh sb="0" eb="1">
      <t>ベン</t>
    </rPh>
    <phoneticPr fontId="2"/>
  </si>
  <si>
    <t>弁4</t>
    <rPh sb="0" eb="1">
      <t>ベン</t>
    </rPh>
    <phoneticPr fontId="2"/>
  </si>
  <si>
    <t>弁5</t>
    <rPh sb="0" eb="1">
      <t>ベン</t>
    </rPh>
    <phoneticPr fontId="2"/>
  </si>
  <si>
    <t>テ1</t>
    <phoneticPr fontId="2"/>
  </si>
  <si>
    <t>テ2</t>
    <phoneticPr fontId="2"/>
  </si>
  <si>
    <t>判定</t>
    <rPh sb="0" eb="2">
      <t>ハンテイ</t>
    </rPh>
    <phoneticPr fontId="2"/>
  </si>
  <si>
    <t>金額</t>
    <rPh sb="0" eb="2">
      <t>キンガク</t>
    </rPh>
    <phoneticPr fontId="2"/>
  </si>
  <si>
    <t>品名</t>
    <rPh sb="0" eb="2">
      <t>ヒンメイ</t>
    </rPh>
    <phoneticPr fontId="2"/>
  </si>
  <si>
    <t>連番</t>
    <rPh sb="0" eb="2">
      <t>レンバン</t>
    </rPh>
    <phoneticPr fontId="2"/>
  </si>
  <si>
    <t>A</t>
    <phoneticPr fontId="2"/>
  </si>
  <si>
    <t>閑散期特別メニュー</t>
    <rPh sb="0" eb="3">
      <t>カンサンキ</t>
    </rPh>
    <rPh sb="3" eb="5">
      <t>トクベツ</t>
    </rPh>
    <phoneticPr fontId="2"/>
  </si>
  <si>
    <t>閑散期特別メニュー</t>
    <rPh sb="0" eb="3">
      <t>カンサンキ</t>
    </rPh>
    <rPh sb="3" eb="5">
      <t>トクベツ</t>
    </rPh>
    <phoneticPr fontId="2"/>
  </si>
  <si>
    <t>幼児(３歳～未就学児)</t>
    <rPh sb="0" eb="2">
      <t>ヨウジ</t>
    </rPh>
    <rPh sb="4" eb="5">
      <t>サイ</t>
    </rPh>
    <rPh sb="6" eb="10">
      <t>ミシュウガクジ</t>
    </rPh>
    <phoneticPr fontId="2"/>
  </si>
  <si>
    <t>大学生(部活動・サークル等)</t>
    <rPh sb="0" eb="3">
      <t>ダイガクセイ</t>
    </rPh>
    <rPh sb="4" eb="7">
      <t>ブカツドウ</t>
    </rPh>
    <rPh sb="12" eb="13">
      <t>トウ</t>
    </rPh>
    <phoneticPr fontId="2"/>
  </si>
  <si>
    <t>弁当D【パンセット(紙パックドリンク付き)】</t>
    <rPh sb="0" eb="2">
      <t>ベントウ</t>
    </rPh>
    <rPh sb="10" eb="11">
      <t>カミ</t>
    </rPh>
    <rPh sb="18" eb="19">
      <t>ツ</t>
    </rPh>
    <phoneticPr fontId="2"/>
  </si>
  <si>
    <t>閑1</t>
    <rPh sb="0" eb="1">
      <t>ヒマ</t>
    </rPh>
    <phoneticPr fontId="2"/>
  </si>
  <si>
    <t>閑2</t>
    <rPh sb="0" eb="1">
      <t>ヒマ</t>
    </rPh>
    <phoneticPr fontId="2"/>
  </si>
  <si>
    <t>麦茶(8L)</t>
    <phoneticPr fontId="2"/>
  </si>
  <si>
    <t>オードブル(1人あたり500円×5人前から)</t>
    <rPh sb="7" eb="8">
      <t>ヒト</t>
    </rPh>
    <rPh sb="14" eb="15">
      <t>エン</t>
    </rPh>
    <rPh sb="17" eb="19">
      <t>ニンマエ</t>
    </rPh>
    <phoneticPr fontId="2"/>
  </si>
  <si>
    <t>※定員10～50人程度・１１月～３月上旬のみ</t>
    <rPh sb="1" eb="3">
      <t>テイイン</t>
    </rPh>
    <rPh sb="8" eb="9">
      <t>ニン</t>
    </rPh>
    <rPh sb="9" eb="11">
      <t>テイド</t>
    </rPh>
    <phoneticPr fontId="2"/>
  </si>
  <si>
    <t>検索6</t>
    <rPh sb="0" eb="2">
      <t>ケンサク</t>
    </rPh>
    <phoneticPr fontId="2"/>
  </si>
  <si>
    <t>✓</t>
    <phoneticPr fontId="2"/>
  </si>
  <si>
    <t>免除</t>
    <rPh sb="0" eb="2">
      <t>メンジョ</t>
    </rPh>
    <phoneticPr fontId="2"/>
  </si>
  <si>
    <t>その他</t>
    <rPh sb="2" eb="3">
      <t>タ</t>
    </rPh>
    <phoneticPr fontId="2"/>
  </si>
  <si>
    <t>小学校</t>
    <rPh sb="0" eb="3">
      <t>ショウガッコウ</t>
    </rPh>
    <phoneticPr fontId="2"/>
  </si>
  <si>
    <t>第1炊飯場</t>
    <rPh sb="0" eb="1">
      <t>ダイ</t>
    </rPh>
    <rPh sb="2" eb="4">
      <t>スイハン</t>
    </rPh>
    <rPh sb="4" eb="5">
      <t>ジョウ</t>
    </rPh>
    <phoneticPr fontId="2"/>
  </si>
  <si>
    <t>第2炊飯場</t>
    <rPh sb="0" eb="1">
      <t>ダイ</t>
    </rPh>
    <rPh sb="2" eb="4">
      <t>スイハン</t>
    </rPh>
    <rPh sb="4" eb="5">
      <t>ジョウ</t>
    </rPh>
    <phoneticPr fontId="2"/>
  </si>
  <si>
    <t>第3炊飯場</t>
    <rPh sb="0" eb="1">
      <t>ダイ</t>
    </rPh>
    <rPh sb="2" eb="4">
      <t>スイハン</t>
    </rPh>
    <rPh sb="4" eb="5">
      <t>ジョウ</t>
    </rPh>
    <phoneticPr fontId="2"/>
  </si>
  <si>
    <t>パック飲料200ｍｌ(1本)</t>
    <rPh sb="3" eb="4">
      <t>イン</t>
    </rPh>
    <rPh sb="12" eb="13">
      <t>ホン</t>
    </rPh>
    <phoneticPr fontId="2"/>
  </si>
  <si>
    <t>ペットボトル飲料【水】(1本)</t>
    <phoneticPr fontId="2"/>
  </si>
  <si>
    <t>ペットボトル飲料【水以外】(1本)</t>
    <rPh sb="10" eb="12">
      <t>イガイ</t>
    </rPh>
    <phoneticPr fontId="2"/>
  </si>
  <si>
    <t>おにぎり(1個)</t>
    <rPh sb="6" eb="7">
      <t>コ</t>
    </rPh>
    <phoneticPr fontId="2"/>
  </si>
  <si>
    <t>パン(1個)</t>
    <phoneticPr fontId="2"/>
  </si>
  <si>
    <t>ゴミ処理料(1袋)</t>
    <rPh sb="2" eb="4">
      <t>ショリ</t>
    </rPh>
    <rPh sb="4" eb="5">
      <t>リョウ</t>
    </rPh>
    <rPh sb="7" eb="8">
      <t>フクロ</t>
    </rPh>
    <phoneticPr fontId="2"/>
  </si>
  <si>
    <t>単価</t>
    <rPh sb="0" eb="2">
      <t>タンカ</t>
    </rPh>
    <phoneticPr fontId="2"/>
  </si>
  <si>
    <t>教材費他</t>
    <rPh sb="0" eb="2">
      <t>キョウザイ</t>
    </rPh>
    <rPh sb="2" eb="3">
      <t>ヒ</t>
    </rPh>
    <rPh sb="3" eb="4">
      <t>ホカ</t>
    </rPh>
    <phoneticPr fontId="2"/>
  </si>
  <si>
    <t>教材費他</t>
    <rPh sb="0" eb="3">
      <t>キョウザイヒ</t>
    </rPh>
    <rPh sb="3" eb="4">
      <t>ホカ</t>
    </rPh>
    <phoneticPr fontId="2"/>
  </si>
  <si>
    <t>コピー白黒(1枚)</t>
    <rPh sb="3" eb="5">
      <t>シロクロ</t>
    </rPh>
    <rPh sb="7" eb="8">
      <t>マイ</t>
    </rPh>
    <phoneticPr fontId="2"/>
  </si>
  <si>
    <t>コピーカラー(1枚)</t>
    <rPh sb="8" eb="9">
      <t>マイ</t>
    </rPh>
    <phoneticPr fontId="2"/>
  </si>
  <si>
    <t>施設使用料</t>
    <rPh sb="0" eb="2">
      <t>シセツ</t>
    </rPh>
    <rPh sb="2" eb="4">
      <t>シヨウ</t>
    </rPh>
    <rPh sb="4" eb="5">
      <t>リョウ</t>
    </rPh>
    <phoneticPr fontId="2"/>
  </si>
  <si>
    <t>講師室使用料</t>
    <rPh sb="0" eb="2">
      <t>コウシ</t>
    </rPh>
    <rPh sb="2" eb="3">
      <t>シツ</t>
    </rPh>
    <rPh sb="3" eb="6">
      <t>シヨウリョウ</t>
    </rPh>
    <phoneticPr fontId="2"/>
  </si>
  <si>
    <t>夜間照明代</t>
    <rPh sb="0" eb="2">
      <t>ヤカン</t>
    </rPh>
    <rPh sb="2" eb="4">
      <t>ショウメイ</t>
    </rPh>
    <rPh sb="4" eb="5">
      <t>ダイ</t>
    </rPh>
    <phoneticPr fontId="2"/>
  </si>
  <si>
    <t>研修施設利用料及び夜間照明代</t>
    <rPh sb="0" eb="2">
      <t>ケンシュウ</t>
    </rPh>
    <rPh sb="2" eb="4">
      <t>シセツ</t>
    </rPh>
    <rPh sb="4" eb="7">
      <t>リヨウリョウ</t>
    </rPh>
    <rPh sb="7" eb="8">
      <t>オヨ</t>
    </rPh>
    <rPh sb="9" eb="11">
      <t>ヤカン</t>
    </rPh>
    <rPh sb="11" eb="13">
      <t>ショウメイ</t>
    </rPh>
    <rPh sb="13" eb="14">
      <t>ダイ</t>
    </rPh>
    <phoneticPr fontId="2"/>
  </si>
  <si>
    <t>活動プログラム指導料</t>
    <rPh sb="0" eb="2">
      <t>カツドウ</t>
    </rPh>
    <rPh sb="7" eb="10">
      <t>シドウリョウ</t>
    </rPh>
    <phoneticPr fontId="2"/>
  </si>
  <si>
    <t>カヌー（平水版）［２人１艇］</t>
    <phoneticPr fontId="2"/>
  </si>
  <si>
    <r>
      <t>カヌー（平水版）［</t>
    </r>
    <r>
      <rPr>
        <sz val="11"/>
        <rFont val="ＭＳ Ｐゴシック"/>
        <family val="3"/>
        <charset val="128"/>
      </rPr>
      <t>１</t>
    </r>
    <r>
      <rPr>
        <sz val="11"/>
        <rFont val="ＭＳ Ｐゴシック"/>
        <family val="3"/>
        <charset val="128"/>
        <scheme val="minor"/>
      </rPr>
      <t>人１艇］</t>
    </r>
    <phoneticPr fontId="2"/>
  </si>
  <si>
    <t>マウンテンバイク</t>
    <phoneticPr fontId="2"/>
  </si>
  <si>
    <t>スポーツクライミング</t>
    <phoneticPr fontId="2"/>
  </si>
  <si>
    <t>カヌー（ショートツーリング）</t>
    <phoneticPr fontId="2"/>
  </si>
  <si>
    <t>カヌー（ロングツーリング）</t>
    <phoneticPr fontId="2"/>
  </si>
  <si>
    <t>カヌー（ミドルツーリング）</t>
    <phoneticPr fontId="2"/>
  </si>
  <si>
    <t>エアロビクスダンス</t>
    <phoneticPr fontId="2"/>
  </si>
  <si>
    <t>座禅</t>
    <phoneticPr fontId="2"/>
  </si>
  <si>
    <t>レクリエーション（キャンプファイヤー）</t>
    <phoneticPr fontId="2"/>
  </si>
  <si>
    <t>グループワークゲーム</t>
    <phoneticPr fontId="2"/>
  </si>
  <si>
    <t>折り紙建築</t>
    <rPh sb="0" eb="1">
      <t>オ</t>
    </rPh>
    <rPh sb="2" eb="3">
      <t>ガミ</t>
    </rPh>
    <rPh sb="3" eb="5">
      <t>ケンチク</t>
    </rPh>
    <phoneticPr fontId="2"/>
  </si>
  <si>
    <t>うちわ作り</t>
    <rPh sb="3" eb="4">
      <t>ヅク</t>
    </rPh>
    <phoneticPr fontId="2"/>
  </si>
  <si>
    <t>ストーンアート</t>
    <phoneticPr fontId="2"/>
  </si>
  <si>
    <t>自然観察</t>
    <phoneticPr fontId="2"/>
  </si>
  <si>
    <t>天体観察</t>
    <phoneticPr fontId="2"/>
  </si>
  <si>
    <t>ウォークラリー2.4ｋｍ</t>
    <phoneticPr fontId="2"/>
  </si>
  <si>
    <t>ウォークラリー5.4ｋｍ</t>
    <phoneticPr fontId="2"/>
  </si>
  <si>
    <t>スコアオリエンテーリング</t>
    <phoneticPr fontId="2"/>
  </si>
  <si>
    <t>ビジュアルオリエンテーリング</t>
    <phoneticPr fontId="2"/>
  </si>
  <si>
    <t>館内動物ラリー</t>
    <rPh sb="0" eb="2">
      <t>カンナイ</t>
    </rPh>
    <rPh sb="2" eb="4">
      <t>ドウブツ</t>
    </rPh>
    <phoneticPr fontId="2"/>
  </si>
  <si>
    <t>ティッシュデザイン</t>
    <phoneticPr fontId="2"/>
  </si>
  <si>
    <t>規模判定</t>
    <rPh sb="0" eb="2">
      <t>キボ</t>
    </rPh>
    <rPh sb="2" eb="4">
      <t>ハンテイ</t>
    </rPh>
    <phoneticPr fontId="2"/>
  </si>
  <si>
    <t>学校集団宿泊研修</t>
  </si>
  <si>
    <t>-</t>
    <phoneticPr fontId="2"/>
  </si>
  <si>
    <t>青少年団体</t>
  </si>
  <si>
    <t>検索</t>
    <rPh sb="0" eb="2">
      <t>ケンサク</t>
    </rPh>
    <phoneticPr fontId="2"/>
  </si>
  <si>
    <t>合成</t>
    <rPh sb="0" eb="2">
      <t>ゴウセイ</t>
    </rPh>
    <phoneticPr fontId="2"/>
  </si>
  <si>
    <t>単価＊数量</t>
    <rPh sb="0" eb="2">
      <t>タンカ</t>
    </rPh>
    <rPh sb="3" eb="5">
      <t>スウリョウ</t>
    </rPh>
    <phoneticPr fontId="2"/>
  </si>
  <si>
    <t>a</t>
    <phoneticPr fontId="2"/>
  </si>
  <si>
    <t>c</t>
    <phoneticPr fontId="2"/>
  </si>
  <si>
    <t>d</t>
    <phoneticPr fontId="2"/>
  </si>
  <si>
    <t>b</t>
    <phoneticPr fontId="2"/>
  </si>
  <si>
    <t>青少年団体</t>
    <phoneticPr fontId="2"/>
  </si>
  <si>
    <t>一般団体</t>
    <phoneticPr fontId="2"/>
  </si>
  <si>
    <t>活動プログラム指導料</t>
    <rPh sb="0" eb="2">
      <t>カツドウ</t>
    </rPh>
    <rPh sb="7" eb="10">
      <t>シドウリョウ</t>
    </rPh>
    <phoneticPr fontId="2"/>
  </si>
  <si>
    <t>施設使用料</t>
    <rPh sb="0" eb="2">
      <t>シセツ</t>
    </rPh>
    <rPh sb="2" eb="5">
      <t>シヨウリョウ</t>
    </rPh>
    <phoneticPr fontId="2"/>
  </si>
  <si>
    <t>宿1</t>
    <rPh sb="0" eb="1">
      <t>シュク</t>
    </rPh>
    <phoneticPr fontId="2"/>
  </si>
  <si>
    <t>宿2</t>
    <rPh sb="0" eb="1">
      <t>シュク</t>
    </rPh>
    <phoneticPr fontId="2"/>
  </si>
  <si>
    <t>宿3</t>
    <rPh sb="0" eb="1">
      <t>シュク</t>
    </rPh>
    <phoneticPr fontId="2"/>
  </si>
  <si>
    <t>宿4</t>
    <rPh sb="0" eb="1">
      <t>シュク</t>
    </rPh>
    <phoneticPr fontId="2"/>
  </si>
  <si>
    <t>宿5</t>
    <rPh sb="0" eb="1">
      <t>シュク</t>
    </rPh>
    <phoneticPr fontId="2"/>
  </si>
  <si>
    <t>宿6</t>
    <rPh sb="0" eb="1">
      <t>シュク</t>
    </rPh>
    <phoneticPr fontId="2"/>
  </si>
  <si>
    <t>宿7</t>
    <rPh sb="0" eb="1">
      <t>シュク</t>
    </rPh>
    <phoneticPr fontId="2"/>
  </si>
  <si>
    <t>宿8</t>
    <rPh sb="0" eb="1">
      <t>シュク</t>
    </rPh>
    <phoneticPr fontId="2"/>
  </si>
  <si>
    <t>講1</t>
    <rPh sb="0" eb="1">
      <t>コウ</t>
    </rPh>
    <phoneticPr fontId="2"/>
  </si>
  <si>
    <t>研1</t>
    <rPh sb="0" eb="1">
      <t>ケン</t>
    </rPh>
    <phoneticPr fontId="2"/>
  </si>
  <si>
    <t>研2</t>
    <rPh sb="0" eb="1">
      <t>ケン</t>
    </rPh>
    <phoneticPr fontId="2"/>
  </si>
  <si>
    <t>研3</t>
    <rPh sb="0" eb="1">
      <t>ケン</t>
    </rPh>
    <phoneticPr fontId="2"/>
  </si>
  <si>
    <t>研4</t>
    <rPh sb="0" eb="1">
      <t>ケン</t>
    </rPh>
    <phoneticPr fontId="2"/>
  </si>
  <si>
    <t>研5</t>
    <rPh sb="0" eb="1">
      <t>ケン</t>
    </rPh>
    <phoneticPr fontId="2"/>
  </si>
  <si>
    <t>研6</t>
    <rPh sb="0" eb="1">
      <t>ケン</t>
    </rPh>
    <phoneticPr fontId="2"/>
  </si>
  <si>
    <t>研7</t>
    <rPh sb="0" eb="1">
      <t>ケン</t>
    </rPh>
    <phoneticPr fontId="2"/>
  </si>
  <si>
    <t>研8</t>
    <rPh sb="0" eb="1">
      <t>ケン</t>
    </rPh>
    <phoneticPr fontId="2"/>
  </si>
  <si>
    <t>研9</t>
    <rPh sb="0" eb="1">
      <t>ケン</t>
    </rPh>
    <phoneticPr fontId="2"/>
  </si>
  <si>
    <t>研10</t>
    <rPh sb="0" eb="1">
      <t>ケン</t>
    </rPh>
    <phoneticPr fontId="2"/>
  </si>
  <si>
    <t>夜1</t>
    <rPh sb="0" eb="1">
      <t>ヨル</t>
    </rPh>
    <phoneticPr fontId="2"/>
  </si>
  <si>
    <t>夜2</t>
    <rPh sb="0" eb="1">
      <t>ヨル</t>
    </rPh>
    <phoneticPr fontId="2"/>
  </si>
  <si>
    <t>夜3</t>
    <rPh sb="0" eb="1">
      <t>ヨル</t>
    </rPh>
    <phoneticPr fontId="2"/>
  </si>
  <si>
    <t>夜4</t>
    <rPh sb="0" eb="1">
      <t>ヨル</t>
    </rPh>
    <phoneticPr fontId="2"/>
  </si>
  <si>
    <t>夜5</t>
    <rPh sb="0" eb="1">
      <t>ヨル</t>
    </rPh>
    <phoneticPr fontId="2"/>
  </si>
  <si>
    <t>夜6</t>
    <rPh sb="0" eb="1">
      <t>ヨル</t>
    </rPh>
    <phoneticPr fontId="2"/>
  </si>
  <si>
    <t>夜7</t>
    <rPh sb="0" eb="1">
      <t>ヨル</t>
    </rPh>
    <phoneticPr fontId="2"/>
  </si>
  <si>
    <t>夜8</t>
    <rPh sb="0" eb="1">
      <t>ヨル</t>
    </rPh>
    <phoneticPr fontId="2"/>
  </si>
  <si>
    <t>夜9</t>
    <rPh sb="0" eb="1">
      <t>ヨル</t>
    </rPh>
    <phoneticPr fontId="2"/>
  </si>
  <si>
    <t>夜10</t>
    <rPh sb="0" eb="1">
      <t>ヨル</t>
    </rPh>
    <phoneticPr fontId="2"/>
  </si>
  <si>
    <t>活1</t>
    <rPh sb="0" eb="1">
      <t>カツ</t>
    </rPh>
    <phoneticPr fontId="2"/>
  </si>
  <si>
    <t>活2</t>
    <rPh sb="0" eb="1">
      <t>カツ</t>
    </rPh>
    <phoneticPr fontId="2"/>
  </si>
  <si>
    <t>活3</t>
    <rPh sb="0" eb="1">
      <t>カツ</t>
    </rPh>
    <phoneticPr fontId="2"/>
  </si>
  <si>
    <t>活4</t>
    <rPh sb="0" eb="1">
      <t>カツ</t>
    </rPh>
    <phoneticPr fontId="2"/>
  </si>
  <si>
    <t>活5</t>
    <rPh sb="0" eb="1">
      <t>カツ</t>
    </rPh>
    <phoneticPr fontId="2"/>
  </si>
  <si>
    <t>活6</t>
    <rPh sb="0" eb="1">
      <t>カツ</t>
    </rPh>
    <phoneticPr fontId="2"/>
  </si>
  <si>
    <t>活7</t>
    <rPh sb="0" eb="1">
      <t>カツ</t>
    </rPh>
    <phoneticPr fontId="2"/>
  </si>
  <si>
    <t>活8</t>
    <rPh sb="0" eb="1">
      <t>カツ</t>
    </rPh>
    <phoneticPr fontId="2"/>
  </si>
  <si>
    <t>活9</t>
    <rPh sb="0" eb="1">
      <t>カツ</t>
    </rPh>
    <phoneticPr fontId="2"/>
  </si>
  <si>
    <t>活10</t>
    <rPh sb="0" eb="1">
      <t>カツ</t>
    </rPh>
    <phoneticPr fontId="2"/>
  </si>
  <si>
    <t>教1</t>
    <rPh sb="0" eb="1">
      <t>キョウ</t>
    </rPh>
    <phoneticPr fontId="2"/>
  </si>
  <si>
    <t>教2</t>
    <rPh sb="0" eb="1">
      <t>キョウ</t>
    </rPh>
    <phoneticPr fontId="2"/>
  </si>
  <si>
    <t>教3</t>
    <rPh sb="0" eb="1">
      <t>キョウ</t>
    </rPh>
    <phoneticPr fontId="2"/>
  </si>
  <si>
    <t>合　計　　</t>
    <rPh sb="0" eb="1">
      <t>ゴウ</t>
    </rPh>
    <rPh sb="2" eb="3">
      <t>ケイ</t>
    </rPh>
    <phoneticPr fontId="2"/>
  </si>
  <si>
    <t>支払い予定金額</t>
    <rPh sb="0" eb="2">
      <t>シハラ</t>
    </rPh>
    <rPh sb="3" eb="5">
      <t>ヨテイ</t>
    </rPh>
    <rPh sb="5" eb="7">
      <t>キンガク</t>
    </rPh>
    <phoneticPr fontId="2"/>
  </si>
  <si>
    <t>交流の家への支払い予定金額内訳</t>
    <rPh sb="0" eb="2">
      <t>コウリュウ</t>
    </rPh>
    <rPh sb="3" eb="4">
      <t>イエ</t>
    </rPh>
    <rPh sb="6" eb="8">
      <t>シハラ</t>
    </rPh>
    <rPh sb="9" eb="11">
      <t>ヨテイ</t>
    </rPh>
    <rPh sb="11" eb="13">
      <t>キンガク</t>
    </rPh>
    <rPh sb="13" eb="15">
      <t>ウチワケ</t>
    </rPh>
    <phoneticPr fontId="2"/>
  </si>
  <si>
    <t>森のレストランへの支払い予定金額内訳</t>
    <rPh sb="0" eb="1">
      <t>モリ</t>
    </rPh>
    <rPh sb="9" eb="11">
      <t>シハラ</t>
    </rPh>
    <rPh sb="12" eb="14">
      <t>ヨテイ</t>
    </rPh>
    <rPh sb="14" eb="16">
      <t>キンガク</t>
    </rPh>
    <rPh sb="16" eb="18">
      <t>ウチワケ</t>
    </rPh>
    <phoneticPr fontId="2"/>
  </si>
  <si>
    <t>実際の請求金額とは、異なる場合がございます。参考程度でご活用ください。</t>
    <rPh sb="0" eb="2">
      <t>ジッサイ</t>
    </rPh>
    <rPh sb="3" eb="5">
      <t>セイキュウ</t>
    </rPh>
    <rPh sb="5" eb="7">
      <t>キンガク</t>
    </rPh>
    <rPh sb="10" eb="11">
      <t>コト</t>
    </rPh>
    <rPh sb="13" eb="15">
      <t>バアイ</t>
    </rPh>
    <rPh sb="22" eb="24">
      <t>サンコウ</t>
    </rPh>
    <rPh sb="24" eb="26">
      <t>テイド</t>
    </rPh>
    <rPh sb="28" eb="30">
      <t>カツヨウ</t>
    </rPh>
    <phoneticPr fontId="2"/>
  </si>
  <si>
    <t>円</t>
    <rPh sb="0" eb="1">
      <t>エン</t>
    </rPh>
    <phoneticPr fontId="2"/>
  </si>
  <si>
    <t>①施設使用料
②講師室使用料
③夜間照明代
④研修施設利用料
⑤活動プログラム指導料
⑥教材費他</t>
    <phoneticPr fontId="2"/>
  </si>
  <si>
    <t>国立青少年教育
振興機構</t>
    <phoneticPr fontId="2"/>
  </si>
  <si>
    <t>支払項目</t>
    <phoneticPr fontId="2"/>
  </si>
  <si>
    <t>請求元</t>
    <phoneticPr fontId="2"/>
  </si>
  <si>
    <t>支払い方法</t>
    <phoneticPr fontId="2"/>
  </si>
  <si>
    <t>①食事代
②野外炊飯代
③飲み物等</t>
    <phoneticPr fontId="2"/>
  </si>
  <si>
    <t>○現金払いの場合
退所までに森のレストランにてお支払いください。
○銀行振込の場合
請求書を森のレストランにてお渡しします。
※金融機関や銀行によって振込手数料は異なります。
請求日より10日以内にお振込みください。
※集団宿泊利用団体のみ対応します。
学校団体以外は、森のレストランにご相談ください。</t>
    <phoneticPr fontId="2"/>
  </si>
  <si>
    <t>コンパスグループ・ジャパン
株式会社　大洲店</t>
    <phoneticPr fontId="2"/>
  </si>
  <si>
    <t>○現金払いの場合
退所までに森のレストランにてお支払いください。
※日帰り利用の場合、レストランの休業日には現金払いの対応はできませ
　んのでご了承ください。
○銀行振込・コンビニ払い・電子決済（LINEPay・PayB・PayPay・auPAY・
　FamiPAY・楽天銀行コンビニ支払いサービス）の場合
　請求書を事務室にてお渡しします。
　※金融機関や銀行によって振込手数料は異なります。
　請求日より30日以内にお振込みください。
　※銀行振込における領収書発行は時間がかかります。</t>
    <phoneticPr fontId="2"/>
  </si>
  <si>
    <t>利用期間</t>
    <rPh sb="0" eb="2">
      <t>リヨウ</t>
    </rPh>
    <rPh sb="2" eb="4">
      <t>キカン</t>
    </rPh>
    <phoneticPr fontId="2"/>
  </si>
  <si>
    <t>：</t>
    <phoneticPr fontId="2"/>
  </si>
  <si>
    <t>セルの書式設定用</t>
    <rPh sb="3" eb="5">
      <t>ショシキ</t>
    </rPh>
    <rPh sb="5" eb="7">
      <t>セッテイ</t>
    </rPh>
    <rPh sb="7" eb="8">
      <t>ヨウ</t>
    </rPh>
    <phoneticPr fontId="2"/>
  </si>
  <si>
    <t>検索2</t>
    <rPh sb="0" eb="2">
      <t>ケンサク</t>
    </rPh>
    <phoneticPr fontId="2"/>
  </si>
  <si>
    <t>Ⓒ(独)国立青少年教育振興機構　Ver.20250401</t>
    <phoneticPr fontId="2"/>
  </si>
  <si>
    <t>※定額料金設定により、単価×数量の計算と合わない場合がございます。</t>
    <rPh sb="1" eb="3">
      <t>テイガク</t>
    </rPh>
    <rPh sb="3" eb="5">
      <t>リョウキン</t>
    </rPh>
    <rPh sb="5" eb="7">
      <t>セッテイ</t>
    </rPh>
    <rPh sb="11" eb="13">
      <t>タンカ</t>
    </rPh>
    <rPh sb="14" eb="16">
      <t>スウリョウ</t>
    </rPh>
    <rPh sb="17" eb="19">
      <t>ケイサン</t>
    </rPh>
    <rPh sb="20" eb="21">
      <t>ア</t>
    </rPh>
    <rPh sb="24" eb="26">
      <t>バアイ</t>
    </rPh>
    <phoneticPr fontId="2"/>
  </si>
  <si>
    <t>備考</t>
    <rPh sb="0" eb="2">
      <t>ビコウ</t>
    </rPh>
    <phoneticPr fontId="2"/>
  </si>
  <si>
    <t>屋内ボルダー</t>
    <rPh sb="0" eb="2">
      <t>オクナイ</t>
    </rPh>
    <phoneticPr fontId="2"/>
  </si>
  <si>
    <t>野外炊飯</t>
    <rPh sb="0" eb="2">
      <t>ヤガイ</t>
    </rPh>
    <rPh sb="2" eb="4">
      <t>スイハン</t>
    </rPh>
    <phoneticPr fontId="2"/>
  </si>
  <si>
    <t>ドミノ（室内）</t>
    <phoneticPr fontId="2"/>
  </si>
  <si>
    <t>カプラブロック（室内）</t>
    <phoneticPr fontId="2"/>
  </si>
  <si>
    <t>キャンプファイヤー</t>
    <phoneticPr fontId="2"/>
  </si>
  <si>
    <t>キャンドルサービス</t>
    <phoneticPr fontId="2"/>
  </si>
  <si>
    <t>ＯＺＵリンピック</t>
    <phoneticPr fontId="2"/>
  </si>
  <si>
    <t>ときが森こども冒険プログラム</t>
    <rPh sb="3" eb="4">
      <t>モリ</t>
    </rPh>
    <rPh sb="7" eb="9">
      <t>ボウケン</t>
    </rPh>
    <phoneticPr fontId="2"/>
  </si>
  <si>
    <t>指導有無選択可</t>
    <rPh sb="0" eb="2">
      <t>シドウ</t>
    </rPh>
    <rPh sb="2" eb="4">
      <t>ウム</t>
    </rPh>
    <rPh sb="4" eb="6">
      <t>センタク</t>
    </rPh>
    <rPh sb="6" eb="7">
      <t>カ</t>
    </rPh>
    <phoneticPr fontId="2"/>
  </si>
  <si>
    <t>必要物品</t>
    <rPh sb="0" eb="2">
      <t>ヒツヨウ</t>
    </rPh>
    <rPh sb="2" eb="3">
      <t>ブッ</t>
    </rPh>
    <rPh sb="3" eb="4">
      <t>ヒン</t>
    </rPh>
    <phoneticPr fontId="2"/>
  </si>
  <si>
    <t>地図代（1枚）</t>
    <rPh sb="0" eb="2">
      <t>チズ</t>
    </rPh>
    <rPh sb="2" eb="3">
      <t>ダイ</t>
    </rPh>
    <rPh sb="5" eb="6">
      <t>マイ</t>
    </rPh>
    <phoneticPr fontId="2"/>
  </si>
  <si>
    <t>資料代（1枚）</t>
    <rPh sb="0" eb="2">
      <t>シリョウ</t>
    </rPh>
    <rPh sb="2" eb="3">
      <t>ダイ</t>
    </rPh>
    <rPh sb="3" eb="4">
      <t>チダイ</t>
    </rPh>
    <rPh sb="5" eb="6">
      <t>マイ</t>
    </rPh>
    <phoneticPr fontId="2"/>
  </si>
  <si>
    <t>部品使用料（1人）</t>
    <rPh sb="0" eb="2">
      <t>ブヒン</t>
    </rPh>
    <rPh sb="2" eb="5">
      <t>シヨウリョウ</t>
    </rPh>
    <rPh sb="7" eb="8">
      <t>ヒト</t>
    </rPh>
    <phoneticPr fontId="2"/>
  </si>
  <si>
    <t>焼肉用炭（1人）</t>
    <rPh sb="0" eb="2">
      <t>ヤキニク</t>
    </rPh>
    <rPh sb="2" eb="3">
      <t>ヨウ</t>
    </rPh>
    <rPh sb="3" eb="4">
      <t>スミ</t>
    </rPh>
    <rPh sb="6" eb="7">
      <t>ヒト</t>
    </rPh>
    <phoneticPr fontId="2"/>
  </si>
  <si>
    <t>使用料（1人）</t>
    <rPh sb="0" eb="3">
      <t>シヨウリョウ</t>
    </rPh>
    <rPh sb="5" eb="6">
      <t>ヒト</t>
    </rPh>
    <phoneticPr fontId="2"/>
  </si>
  <si>
    <t>材料代（１本）</t>
    <rPh sb="0" eb="3">
      <t>ザイリョウダイ</t>
    </rPh>
    <rPh sb="5" eb="6">
      <t>ホン</t>
    </rPh>
    <phoneticPr fontId="2"/>
  </si>
  <si>
    <t>材料代（１枚）</t>
    <rPh sb="0" eb="3">
      <t>ザイリョウダイ</t>
    </rPh>
    <rPh sb="5" eb="6">
      <t>マイ</t>
    </rPh>
    <phoneticPr fontId="2"/>
  </si>
  <si>
    <t>薪（１束）</t>
    <rPh sb="0" eb="1">
      <t>マキ</t>
    </rPh>
    <rPh sb="3" eb="4">
      <t>タバ</t>
    </rPh>
    <phoneticPr fontId="2"/>
  </si>
  <si>
    <t>灯油（1Ｌ）</t>
    <rPh sb="0" eb="2">
      <t>トウユ</t>
    </rPh>
    <phoneticPr fontId="2"/>
  </si>
  <si>
    <t>材料費（１本）</t>
    <rPh sb="0" eb="3">
      <t>ザイリョウヒ</t>
    </rPh>
    <rPh sb="5" eb="6">
      <t>ホン</t>
    </rPh>
    <phoneticPr fontId="2"/>
  </si>
  <si>
    <t>茶菓子（1人）</t>
    <rPh sb="0" eb="3">
      <t>チャガシ</t>
    </rPh>
    <rPh sb="5" eb="6">
      <t>ヒト</t>
    </rPh>
    <phoneticPr fontId="2"/>
  </si>
  <si>
    <t>教材費他</t>
    <rPh sb="0" eb="3">
      <t>キョウザイヒ</t>
    </rPh>
    <rPh sb="3" eb="4">
      <t>ホカ</t>
    </rPh>
    <phoneticPr fontId="2"/>
  </si>
  <si>
    <t>トーチ棒（１本）</t>
    <rPh sb="3" eb="4">
      <t>ボウ</t>
    </rPh>
    <rPh sb="6" eb="7">
      <t>ホン</t>
    </rPh>
    <phoneticPr fontId="2"/>
  </si>
  <si>
    <t>指導有無選択可
※地図代込み</t>
    <rPh sb="0" eb="2">
      <t>シドウ</t>
    </rPh>
    <rPh sb="2" eb="4">
      <t>ウム</t>
    </rPh>
    <rPh sb="4" eb="6">
      <t>センタク</t>
    </rPh>
    <rPh sb="6" eb="7">
      <t>カ</t>
    </rPh>
    <rPh sb="9" eb="11">
      <t>チズ</t>
    </rPh>
    <rPh sb="11" eb="12">
      <t>ダイ</t>
    </rPh>
    <rPh sb="12" eb="13">
      <t>コ</t>
    </rPh>
    <phoneticPr fontId="2"/>
  </si>
  <si>
    <t>指導対象外の方が利用する場合は使用料の支払いが必要</t>
    <rPh sb="0" eb="2">
      <t>シドウ</t>
    </rPh>
    <rPh sb="2" eb="5">
      <t>タイショウガイ</t>
    </rPh>
    <rPh sb="6" eb="7">
      <t>カタ</t>
    </rPh>
    <rPh sb="8" eb="10">
      <t>リヨウ</t>
    </rPh>
    <rPh sb="12" eb="14">
      <t>バアイ</t>
    </rPh>
    <rPh sb="15" eb="18">
      <t>シヨウリョウ</t>
    </rPh>
    <rPh sb="19" eb="21">
      <t>シハラ</t>
    </rPh>
    <rPh sb="23" eb="25">
      <t>ヒツヨウ</t>
    </rPh>
    <phoneticPr fontId="2"/>
  </si>
  <si>
    <t>活動プログラム指導料及び教材費</t>
    <rPh sb="0" eb="2">
      <t>カツドウ</t>
    </rPh>
    <rPh sb="7" eb="10">
      <t>シドウリョウ</t>
    </rPh>
    <rPh sb="10" eb="11">
      <t>オヨ</t>
    </rPh>
    <rPh sb="12" eb="15">
      <t>キョウザイヒ</t>
    </rPh>
    <phoneticPr fontId="2"/>
  </si>
  <si>
    <t>計</t>
    <rPh sb="0" eb="1">
      <t>ケイ</t>
    </rPh>
    <phoneticPr fontId="2"/>
  </si>
  <si>
    <t>茶道</t>
    <phoneticPr fontId="2"/>
  </si>
  <si>
    <t>クラフト（竹とんぼ）</t>
    <phoneticPr fontId="2"/>
  </si>
  <si>
    <t>1a</t>
    <phoneticPr fontId="2"/>
  </si>
  <si>
    <t>1b</t>
    <phoneticPr fontId="2"/>
  </si>
  <si>
    <t>1c</t>
    <phoneticPr fontId="2"/>
  </si>
  <si>
    <t>2a</t>
    <phoneticPr fontId="2"/>
  </si>
  <si>
    <t>2b</t>
    <phoneticPr fontId="2"/>
  </si>
  <si>
    <t>2c</t>
    <phoneticPr fontId="2"/>
  </si>
  <si>
    <t>3a</t>
    <phoneticPr fontId="2"/>
  </si>
  <si>
    <t>3b</t>
    <phoneticPr fontId="2"/>
  </si>
  <si>
    <t>3c</t>
    <phoneticPr fontId="2"/>
  </si>
  <si>
    <t>4a</t>
    <phoneticPr fontId="2"/>
  </si>
  <si>
    <t>4b</t>
    <phoneticPr fontId="2"/>
  </si>
  <si>
    <t>4c</t>
    <phoneticPr fontId="2"/>
  </si>
  <si>
    <t>5a</t>
    <phoneticPr fontId="2"/>
  </si>
  <si>
    <t>5b</t>
    <phoneticPr fontId="2"/>
  </si>
  <si>
    <t>5c</t>
    <phoneticPr fontId="2"/>
  </si>
  <si>
    <t>6a</t>
    <phoneticPr fontId="2"/>
  </si>
  <si>
    <t>6b</t>
    <phoneticPr fontId="2"/>
  </si>
  <si>
    <t>6c</t>
    <phoneticPr fontId="2"/>
  </si>
  <si>
    <t>7a</t>
    <phoneticPr fontId="2"/>
  </si>
  <si>
    <t>7b</t>
    <phoneticPr fontId="2"/>
  </si>
  <si>
    <t>7c</t>
    <phoneticPr fontId="2"/>
  </si>
  <si>
    <t>8a</t>
    <phoneticPr fontId="2"/>
  </si>
  <si>
    <t>8b</t>
    <phoneticPr fontId="2"/>
  </si>
  <si>
    <t>8c</t>
    <phoneticPr fontId="2"/>
  </si>
  <si>
    <t>9a</t>
    <phoneticPr fontId="2"/>
  </si>
  <si>
    <t>9b</t>
    <phoneticPr fontId="2"/>
  </si>
  <si>
    <t>9c</t>
    <phoneticPr fontId="2"/>
  </si>
  <si>
    <t>10a</t>
    <phoneticPr fontId="2"/>
  </si>
  <si>
    <t>10b</t>
    <phoneticPr fontId="2"/>
  </si>
  <si>
    <t>10c</t>
    <phoneticPr fontId="2"/>
  </si>
  <si>
    <t>―</t>
    <phoneticPr fontId="2"/>
  </si>
  <si>
    <t>e</t>
    <phoneticPr fontId="2"/>
  </si>
  <si>
    <t>人数不足10人から</t>
    <rPh sb="6" eb="7">
      <t>ニン</t>
    </rPh>
    <phoneticPr fontId="2"/>
  </si>
  <si>
    <t>人数不足20人から</t>
    <rPh sb="6" eb="7">
      <t>ニン</t>
    </rPh>
    <phoneticPr fontId="2"/>
  </si>
  <si>
    <t>活動によって、定員数や定額料金が設定されている場合があります。セルが黄色になる場合、定額料金が設定されています。詳しくは、活動プログラム集、利用のてびきをご確認ください。</t>
    <phoneticPr fontId="2"/>
  </si>
  <si>
    <t>活動プログラム指導料</t>
    <rPh sb="0" eb="2">
      <t>カツドウ</t>
    </rPh>
    <rPh sb="7" eb="10">
      <t>シドウリョウ</t>
    </rPh>
    <phoneticPr fontId="2"/>
  </si>
  <si>
    <t>教材費・部品使用料</t>
    <rPh sb="0" eb="3">
      <t>キョウザイヒ</t>
    </rPh>
    <rPh sb="4" eb="6">
      <t>ブヒン</t>
    </rPh>
    <rPh sb="6" eb="8">
      <t>シヨウ</t>
    </rPh>
    <rPh sb="8" eb="9">
      <t>リョウ</t>
    </rPh>
    <phoneticPr fontId="2"/>
  </si>
  <si>
    <t>指導なし(自主)で行う場合のみ購入</t>
    <rPh sb="0" eb="2">
      <t>シドウ</t>
    </rPh>
    <rPh sb="5" eb="7">
      <t>ジシュ</t>
    </rPh>
    <rPh sb="9" eb="10">
      <t>オコナ</t>
    </rPh>
    <rPh sb="11" eb="13">
      <t>バアイ</t>
    </rPh>
    <rPh sb="15" eb="17">
      <t>コウニュウ</t>
    </rPh>
    <phoneticPr fontId="2"/>
  </si>
  <si>
    <t>小学校の集団宿泊研修での利用の場合は右記にチェックを入れてください。</t>
    <phoneticPr fontId="2"/>
  </si>
  <si>
    <t>計</t>
    <rPh sb="0" eb="1">
      <t>ケイ</t>
    </rPh>
    <phoneticPr fontId="2"/>
  </si>
  <si>
    <t>▼選択してください</t>
    <phoneticPr fontId="2"/>
  </si>
  <si>
    <t>ホームページよりダウンロード印刷持参可</t>
    <rPh sb="14" eb="16">
      <t>インサツ</t>
    </rPh>
    <rPh sb="16" eb="18">
      <t>ジサン</t>
    </rPh>
    <rPh sb="18" eb="19">
      <t>カ</t>
    </rPh>
    <phoneticPr fontId="2"/>
  </si>
  <si>
    <t>※野外炊飯を実施するには別途、物品使用料(1人あたり100円)、焼肉メニューの場合、さらに追加で炭代(1人あたり150円)が必要です。</t>
    <rPh sb="1" eb="3">
      <t>ヤガイ</t>
    </rPh>
    <rPh sb="3" eb="5">
      <t>スイハン</t>
    </rPh>
    <rPh sb="6" eb="8">
      <t>ジッシ</t>
    </rPh>
    <rPh sb="12" eb="14">
      <t>ベット</t>
    </rPh>
    <rPh sb="15" eb="17">
      <t>ブッピン</t>
    </rPh>
    <rPh sb="17" eb="20">
      <t>シヨウリョウ</t>
    </rPh>
    <rPh sb="21" eb="23">
      <t>ヒトリ</t>
    </rPh>
    <rPh sb="29" eb="30">
      <t>エン</t>
    </rPh>
    <rPh sb="32" eb="34">
      <t>ヤキニク</t>
    </rPh>
    <rPh sb="39" eb="41">
      <t>バアイ</t>
    </rPh>
    <rPh sb="45" eb="47">
      <t>ツイカ</t>
    </rPh>
    <rPh sb="48" eb="49">
      <t>スミ</t>
    </rPh>
    <rPh sb="49" eb="50">
      <t>ダイ</t>
    </rPh>
    <rPh sb="51" eb="53">
      <t>ヒトリ</t>
    </rPh>
    <rPh sb="59" eb="60">
      <t>エン</t>
    </rPh>
    <rPh sb="62" eb="64">
      <t>ヒツヨウ</t>
    </rPh>
    <phoneticPr fontId="2"/>
  </si>
  <si>
    <t>区分　　　　　　</t>
    <rPh sb="0" eb="2">
      <t>クブン</t>
    </rPh>
    <phoneticPr fontId="2"/>
  </si>
  <si>
    <t>※幼児(3歳～未就学児)、大学生(部活動・サークル)に限る・１１月～３月のみ</t>
    <rPh sb="1" eb="3">
      <t>ヨウジ</t>
    </rPh>
    <rPh sb="5" eb="6">
      <t>サイ</t>
    </rPh>
    <rPh sb="7" eb="11">
      <t>ミシュウガクジ</t>
    </rPh>
    <rPh sb="13" eb="16">
      <t>ダイガクセイ</t>
    </rPh>
    <rPh sb="17" eb="20">
      <t>ブカツドウ</t>
    </rPh>
    <rPh sb="27" eb="28">
      <t>カギ</t>
    </rPh>
    <phoneticPr fontId="2"/>
  </si>
  <si>
    <t>食時(朝/昼/夕)</t>
    <rPh sb="0" eb="1">
      <t>ショク</t>
    </rPh>
    <rPh sb="1" eb="2">
      <t>ジ</t>
    </rPh>
    <rPh sb="3" eb="4">
      <t>チョウ</t>
    </rPh>
    <rPh sb="5" eb="6">
      <t>ヒル</t>
    </rPh>
    <rPh sb="7" eb="8">
      <t>ユウ</t>
    </rPh>
    <phoneticPr fontId="2"/>
  </si>
  <si>
    <t>食時(朝/昼/夕)</t>
    <phoneticPr fontId="2"/>
  </si>
  <si>
    <t>レクリエーション</t>
    <phoneticPr fontId="2"/>
  </si>
  <si>
    <t>※▼選択してください※</t>
    <rPh sb="2" eb="4">
      <t>センタク</t>
    </rPh>
    <phoneticPr fontId="2"/>
  </si>
  <si>
    <t>子供（小学生～高校生）</t>
    <rPh sb="0" eb="2">
      <t>コドモ</t>
    </rPh>
    <rPh sb="3" eb="6">
      <t>ショウガクセイ</t>
    </rPh>
    <rPh sb="7" eb="10">
      <t>コウコウセイ</t>
    </rPh>
    <phoneticPr fontId="2"/>
  </si>
  <si>
    <t>講師室</t>
    <rPh sb="0" eb="2">
      <t>コウシ</t>
    </rPh>
    <rPh sb="2" eb="3">
      <t>シツ</t>
    </rPh>
    <phoneticPr fontId="2"/>
  </si>
  <si>
    <t>講師室A</t>
    <rPh sb="0" eb="2">
      <t>コウシ</t>
    </rPh>
    <rPh sb="2" eb="3">
      <t>シツ</t>
    </rPh>
    <phoneticPr fontId="2"/>
  </si>
  <si>
    <t>講師室B</t>
    <rPh sb="0" eb="2">
      <t>コウシ</t>
    </rPh>
    <rPh sb="2" eb="3">
      <t>シツ</t>
    </rPh>
    <phoneticPr fontId="2"/>
  </si>
  <si>
    <r>
      <t>○研修施設利用料金について
原則、３つの時間帯【午前（9:00～12:00）・午後（13:00～16:00）・夜間（17:00～20:30）】を設定して施設使用料金を徴収いたします。時間帯による金額の違いはありませんが、時間帯を跨ぐ利用は、追加料金が必要となります。</t>
    </r>
    <r>
      <rPr>
        <sz val="9"/>
        <color rgb="FFFF0000"/>
        <rFont val="游ゴシック"/>
        <family val="3"/>
        <charset val="128"/>
      </rPr>
      <t>ただし、野外炊飯場の利用に関しては、利用回数での料金を設定しています。</t>
    </r>
    <r>
      <rPr>
        <sz val="9"/>
        <rFont val="游ゴシック"/>
        <family val="3"/>
        <charset val="128"/>
      </rPr>
      <t xml:space="preserve">
次の場合は、研修施設利用料金は免除となります。
・学校行事（特別活動）の集団宿泊的行事で利用する研修施設の料金
・指導料が必要な活動プログラムで利用する研修施設の料金
・宿泊団体の１箇所分（各時間帯毎）の研修施設の料金
・宿泊団体の退所日に荷物置き場や着替え場所として利用する研修施設の料金</t>
    </r>
    <rPh sb="1" eb="3">
      <t>ケンシュウ</t>
    </rPh>
    <rPh sb="3" eb="5">
      <t>シセツ</t>
    </rPh>
    <rPh sb="5" eb="7">
      <t>リヨウ</t>
    </rPh>
    <rPh sb="7" eb="9">
      <t>リョウキン</t>
    </rPh>
    <rPh sb="137" eb="139">
      <t>ヤガイ</t>
    </rPh>
    <rPh sb="139" eb="141">
      <t>スイハン</t>
    </rPh>
    <rPh sb="141" eb="142">
      <t>ジョウ</t>
    </rPh>
    <rPh sb="143" eb="145">
      <t>リヨウ</t>
    </rPh>
    <rPh sb="146" eb="147">
      <t>カン</t>
    </rPh>
    <rPh sb="151" eb="153">
      <t>リヨウ</t>
    </rPh>
    <rPh sb="153" eb="155">
      <t>カイスウ</t>
    </rPh>
    <rPh sb="157" eb="159">
      <t>リョウキン</t>
    </rPh>
    <rPh sb="160" eb="162">
      <t>セッテイ</t>
    </rPh>
    <phoneticPr fontId="2"/>
  </si>
  <si>
    <t>※キャンプファイヤー・キャンドルサービスで実施</t>
    <rPh sb="21" eb="23">
      <t>ジッシ</t>
    </rPh>
    <phoneticPr fontId="2"/>
  </si>
  <si>
    <t>ユニカール（ニュースポーツ）</t>
    <phoneticPr fontId="2"/>
  </si>
  <si>
    <t>キンボール（ニュースポーツ）</t>
    <phoneticPr fontId="2"/>
  </si>
  <si>
    <t>クッブ（ニュースポーツ）</t>
    <phoneticPr fontId="2"/>
  </si>
  <si>
    <t>フライングディスクゴルフ（ニュースポーツ）</t>
    <phoneticPr fontId="2"/>
  </si>
  <si>
    <t>グラウンドゴルフ（ニュースポーツ）</t>
    <phoneticPr fontId="2"/>
  </si>
  <si>
    <t>インディアカ（ニュースポーツ）</t>
    <phoneticPr fontId="2"/>
  </si>
  <si>
    <t>ペタンク（ニュースポーツ）</t>
    <phoneticPr fontId="2"/>
  </si>
  <si>
    <t>ボッチャ（ニュースポーツ）</t>
    <phoneticPr fontId="2"/>
  </si>
  <si>
    <t>Xロープバトル（ニュースポーツ）</t>
    <phoneticPr fontId="2"/>
  </si>
  <si>
    <t>学生</t>
    <phoneticPr fontId="2"/>
  </si>
  <si>
    <t>寝具クリーニング料(1回)</t>
    <rPh sb="0" eb="2">
      <t>シング</t>
    </rPh>
    <rPh sb="8" eb="9">
      <t>リョウ</t>
    </rPh>
    <rPh sb="11" eb="12">
      <t>カイ</t>
    </rPh>
    <phoneticPr fontId="2"/>
  </si>
  <si>
    <t>ろうそく大（１本）</t>
    <rPh sb="4" eb="5">
      <t>ダイ</t>
    </rPh>
    <phoneticPr fontId="2"/>
  </si>
  <si>
    <t>ろうそく小（１本）</t>
    <rPh sb="4" eb="5">
      <t>ショウ</t>
    </rPh>
    <phoneticPr fontId="2"/>
  </si>
  <si>
    <t>入力①(交流の家)</t>
    <rPh sb="0" eb="2">
      <t>ニュウリョク</t>
    </rPh>
    <rPh sb="4" eb="6">
      <t>コウリュウ</t>
    </rPh>
    <rPh sb="7" eb="8">
      <t>イエ</t>
    </rPh>
    <phoneticPr fontId="2"/>
  </si>
  <si>
    <t>入力②(レストラン)</t>
    <rPh sb="0" eb="2">
      <t>ニュウリョク</t>
    </rPh>
    <phoneticPr fontId="2"/>
  </si>
  <si>
    <t>必要情報を入力してください。
※黄色セルは選択
   青色セルは数値を入力</t>
    <rPh sb="0" eb="2">
      <t>ヒツヨウ</t>
    </rPh>
    <rPh sb="2" eb="4">
      <t>ジョウホウ</t>
    </rPh>
    <rPh sb="5" eb="7">
      <t>ニュウリョク</t>
    </rPh>
    <rPh sb="16" eb="18">
      <t>キイロ</t>
    </rPh>
    <rPh sb="21" eb="23">
      <t>センタク</t>
    </rPh>
    <rPh sb="27" eb="29">
      <t>アオイロ</t>
    </rPh>
    <rPh sb="32" eb="34">
      <t>スウチ</t>
    </rPh>
    <rPh sb="35" eb="37">
      <t>ニュウリョク</t>
    </rPh>
    <phoneticPr fontId="2"/>
  </si>
  <si>
    <t>確認(支払予定金額)</t>
    <rPh sb="0" eb="2">
      <t>カクニン</t>
    </rPh>
    <rPh sb="3" eb="5">
      <t>シハラ</t>
    </rPh>
    <rPh sb="5" eb="7">
      <t>ヨテイ</t>
    </rPh>
    <rPh sb="7" eb="9">
      <t>キンガク</t>
    </rPh>
    <phoneticPr fontId="2"/>
  </si>
  <si>
    <t>支払予定の金額が請求先毎に表示されます。
実際の支払金額とは異なる場合がございますので、
参考程度でご活用ください。</t>
    <rPh sb="45" eb="47">
      <t>サンコウ</t>
    </rPh>
    <rPh sb="47" eb="49">
      <t>テイド</t>
    </rPh>
    <rPh sb="51" eb="53">
      <t>カツヨウ</t>
    </rPh>
    <phoneticPr fontId="2"/>
  </si>
  <si>
    <t>入力にあたり、料金や活動プログラム等の詳細は、「令和７年度版　利用のてびき(令和７年４月１日から)」、「活動プログラム集-令和７年度版-」をご確認ください。</t>
    <rPh sb="0" eb="2">
      <t>ニュウリョク</t>
    </rPh>
    <rPh sb="7" eb="9">
      <t>リョウキン</t>
    </rPh>
    <rPh sb="10" eb="12">
      <t>カツドウ</t>
    </rPh>
    <rPh sb="17" eb="18">
      <t>トウ</t>
    </rPh>
    <rPh sb="19" eb="21">
      <t>ショウサイ</t>
    </rPh>
    <rPh sb="24" eb="26">
      <t>レイワ</t>
    </rPh>
    <rPh sb="27" eb="29">
      <t>ネンド</t>
    </rPh>
    <rPh sb="29" eb="30">
      <t>バン</t>
    </rPh>
    <rPh sb="31" eb="33">
      <t>リヨウ</t>
    </rPh>
    <rPh sb="38" eb="40">
      <t>レイワ</t>
    </rPh>
    <rPh sb="41" eb="42">
      <t>ネン</t>
    </rPh>
    <rPh sb="43" eb="44">
      <t>ガツ</t>
    </rPh>
    <rPh sb="45" eb="46">
      <t>ニチ</t>
    </rPh>
    <rPh sb="52" eb="54">
      <t>カツドウ</t>
    </rPh>
    <rPh sb="59" eb="60">
      <t>シュウ</t>
    </rPh>
    <rPh sb="61" eb="63">
      <t>レイワ</t>
    </rPh>
    <rPh sb="64" eb="67">
      <t>ネンドバン</t>
    </rPh>
    <rPh sb="71" eb="7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</si>
</sst>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_ "/>
  </numFmts>
  <fonts count="37">
    <font>
      <sz val="11"/>
      <name val="ＭＳ Ｐゴシック"/>
      <family val="3"/>
      <charset val="128"/>
    </font>
    <font>
      <sz val="11"/>
      <name val="ＭＳ Ｐゴシック"/>
      <family val="3"/>
      <charset val="128"/>
    </font>
    <font>
      <sz val="6"/>
      <name val="ＭＳ Ｐゴシック"/>
      <family val="3"/>
      <charset val="128"/>
    </font>
    <font>
      <b/>
      <sz val="12"/>
      <name val="游ゴシック"/>
      <family val="3"/>
      <charset val="128"/>
    </font>
    <font>
      <sz val="12"/>
      <name val="游ゴシック"/>
      <family val="3"/>
      <charset val="128"/>
    </font>
    <font>
      <sz val="11"/>
      <name val="游ゴシック"/>
      <family val="3"/>
      <charset val="128"/>
    </font>
    <font>
      <b/>
      <sz val="16"/>
      <name val="游ゴシック"/>
      <family val="3"/>
      <charset val="128"/>
    </font>
    <font>
      <b/>
      <sz val="18"/>
      <name val="游ゴシック"/>
      <family val="3"/>
      <charset val="128"/>
    </font>
    <font>
      <b/>
      <sz val="14"/>
      <name val="游ゴシック"/>
      <family val="3"/>
      <charset val="128"/>
    </font>
    <font>
      <b/>
      <sz val="11"/>
      <name val="游ゴシック"/>
      <family val="3"/>
      <charset val="128"/>
    </font>
    <font>
      <sz val="14"/>
      <name val="游ゴシック"/>
      <family val="3"/>
      <charset val="128"/>
    </font>
    <font>
      <b/>
      <sz val="10"/>
      <name val="游ゴシック"/>
      <family val="3"/>
      <charset val="128"/>
    </font>
    <font>
      <sz val="16"/>
      <name val="游ゴシック"/>
      <family val="3"/>
      <charset val="128"/>
    </font>
    <font>
      <b/>
      <sz val="20"/>
      <name val="游ゴシック"/>
      <family val="3"/>
      <charset val="128"/>
    </font>
    <font>
      <sz val="20"/>
      <name val="游ゴシック"/>
      <family val="3"/>
      <charset val="128"/>
    </font>
    <font>
      <b/>
      <sz val="28"/>
      <color theme="0"/>
      <name val="游ゴシック"/>
      <family val="3"/>
      <charset val="128"/>
    </font>
    <font>
      <b/>
      <sz val="12"/>
      <color rgb="FFFF0000"/>
      <name val="游ゴシック"/>
      <family val="3"/>
      <charset val="128"/>
    </font>
    <font>
      <sz val="11"/>
      <name val="ＭＳ Ｐゴシック"/>
      <family val="3"/>
      <charset val="128"/>
      <scheme val="minor"/>
    </font>
    <font>
      <sz val="11"/>
      <color rgb="FFFF0000"/>
      <name val="ＭＳ Ｐゴシック"/>
      <family val="3"/>
      <charset val="128"/>
      <scheme val="minor"/>
    </font>
    <font>
      <b/>
      <sz val="22"/>
      <color theme="0"/>
      <name val="游ゴシック"/>
      <family val="3"/>
      <charset val="128"/>
    </font>
    <font>
      <b/>
      <sz val="12"/>
      <color theme="0"/>
      <name val="游ゴシック"/>
      <family val="3"/>
      <charset val="128"/>
    </font>
    <font>
      <b/>
      <sz val="11"/>
      <name val="ＭＳ Ｐゴシック"/>
      <family val="3"/>
      <charset val="128"/>
    </font>
    <font>
      <b/>
      <sz val="10"/>
      <color theme="1"/>
      <name val="游ゴシック"/>
      <family val="3"/>
      <charset val="128"/>
    </font>
    <font>
      <sz val="10"/>
      <name val="游ゴシック"/>
      <family val="3"/>
      <charset val="128"/>
    </font>
    <font>
      <sz val="26"/>
      <name val="游ゴシック"/>
      <family val="3"/>
      <charset val="128"/>
    </font>
    <font>
      <sz val="10"/>
      <name val="ＭＳ Ｐゴシック"/>
      <family val="3"/>
      <charset val="128"/>
    </font>
    <font>
      <b/>
      <sz val="22"/>
      <color theme="0"/>
      <name val="Yu Gothic Medium"/>
      <family val="2"/>
      <charset val="128"/>
    </font>
    <font>
      <b/>
      <sz val="5"/>
      <name val="游ゴシック"/>
      <family val="3"/>
      <charset val="128"/>
    </font>
    <font>
      <sz val="9"/>
      <color indexed="81"/>
      <name val="MS P ゴシック"/>
      <family val="3"/>
      <charset val="128"/>
    </font>
    <font>
      <b/>
      <sz val="18"/>
      <name val="ＭＳ Ｐゴシック"/>
      <family val="3"/>
      <charset val="128"/>
    </font>
    <font>
      <sz val="6"/>
      <color rgb="FFFF0000"/>
      <name val="游ゴシック"/>
      <family val="3"/>
      <charset val="128"/>
    </font>
    <font>
      <sz val="11"/>
      <color rgb="FFFF0000"/>
      <name val="游ゴシック"/>
      <family val="3"/>
      <charset val="128"/>
    </font>
    <font>
      <b/>
      <sz val="16"/>
      <color theme="0"/>
      <name val="游ゴシック"/>
      <family val="3"/>
      <charset val="128"/>
    </font>
    <font>
      <sz val="9"/>
      <name val="游ゴシック"/>
      <family val="3"/>
      <charset val="128"/>
    </font>
    <font>
      <b/>
      <sz val="9"/>
      <color indexed="81"/>
      <name val="MS P ゴシック"/>
      <family val="3"/>
      <charset val="128"/>
    </font>
    <font>
      <b/>
      <sz val="10"/>
      <name val="ＭＳ Ｐゴシック"/>
      <family val="3"/>
      <charset val="128"/>
    </font>
    <font>
      <sz val="9"/>
      <color rgb="FFFF0000"/>
      <name val="游ゴシック"/>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CCECFF"/>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59999389629810485"/>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thick">
        <color auto="1"/>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761">
    <xf numFmtId="0" fontId="0" fillId="0" borderId="0" xfId="0"/>
    <xf numFmtId="0" fontId="5" fillId="0" borderId="0" xfId="0" applyFont="1" applyAlignment="1">
      <alignment vertical="center"/>
    </xf>
    <xf numFmtId="0" fontId="17" fillId="0" borderId="0" xfId="0" applyFont="1" applyAlignment="1">
      <alignment horizontal="center"/>
    </xf>
    <xf numFmtId="0" fontId="17" fillId="0" borderId="0" xfId="0" applyFont="1"/>
    <xf numFmtId="0" fontId="17" fillId="2" borderId="1" xfId="0" applyFont="1" applyFill="1" applyBorder="1" applyAlignment="1">
      <alignment horizontal="center"/>
    </xf>
    <xf numFmtId="0" fontId="17" fillId="2" borderId="10" xfId="0" applyFont="1" applyFill="1" applyBorder="1" applyAlignment="1">
      <alignment horizontal="center"/>
    </xf>
    <xf numFmtId="177" fontId="17" fillId="2" borderId="10" xfId="0" applyNumberFormat="1" applyFont="1" applyFill="1" applyBorder="1" applyAlignment="1">
      <alignment horizontal="center"/>
    </xf>
    <xf numFmtId="0" fontId="17" fillId="0" borderId="1" xfId="0" applyFont="1" applyBorder="1"/>
    <xf numFmtId="0" fontId="17" fillId="0" borderId="10" xfId="0" applyFont="1" applyBorder="1"/>
    <xf numFmtId="177" fontId="17" fillId="0" borderId="10" xfId="0" applyNumberFormat="1" applyFont="1" applyBorder="1"/>
    <xf numFmtId="0" fontId="17" fillId="0" borderId="10" xfId="0" applyFont="1" applyBorder="1" applyAlignment="1">
      <alignment horizontal="center"/>
    </xf>
    <xf numFmtId="0" fontId="17" fillId="6" borderId="10" xfId="0" applyFont="1" applyFill="1" applyBorder="1"/>
    <xf numFmtId="177" fontId="17" fillId="0" borderId="0" xfId="0" applyNumberFormat="1" applyFont="1"/>
    <xf numFmtId="177" fontId="18" fillId="0" borderId="10" xfId="0" applyNumberFormat="1" applyFont="1" applyBorder="1" applyAlignment="1">
      <alignment horizontal="right"/>
    </xf>
    <xf numFmtId="0" fontId="17" fillId="4" borderId="10" xfId="0" applyFont="1" applyFill="1" applyBorder="1" applyAlignment="1">
      <alignment horizontal="center"/>
    </xf>
    <xf numFmtId="0" fontId="17" fillId="7" borderId="10" xfId="0" applyFont="1" applyFill="1" applyBorder="1" applyAlignment="1">
      <alignment horizontal="center"/>
    </xf>
    <xf numFmtId="0" fontId="17" fillId="5" borderId="10" xfId="0" applyFont="1" applyFill="1" applyBorder="1" applyAlignment="1">
      <alignment horizontal="center"/>
    </xf>
    <xf numFmtId="0" fontId="17" fillId="6" borderId="10" xfId="0" applyFont="1" applyFill="1" applyBorder="1" applyAlignment="1">
      <alignment horizontal="center"/>
    </xf>
    <xf numFmtId="0" fontId="17" fillId="8" borderId="10" xfId="0" applyFont="1" applyFill="1" applyBorder="1" applyAlignment="1">
      <alignment horizontal="center"/>
    </xf>
    <xf numFmtId="0" fontId="17" fillId="0" borderId="0" xfId="0" applyFont="1" applyBorder="1"/>
    <xf numFmtId="177" fontId="17" fillId="0" borderId="0" xfId="0" applyNumberFormat="1" applyFont="1" applyBorder="1"/>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17" fillId="0" borderId="10" xfId="0" applyFont="1" applyFill="1" applyBorder="1"/>
    <xf numFmtId="0" fontId="5" fillId="0" borderId="0" xfId="0" applyFont="1" applyBorder="1" applyAlignment="1">
      <alignment vertical="center"/>
    </xf>
    <xf numFmtId="0" fontId="15" fillId="0" borderId="0" xfId="0" applyFont="1" applyFill="1" applyBorder="1" applyAlignment="1">
      <alignment vertical="center"/>
    </xf>
    <xf numFmtId="177" fontId="3" fillId="0" borderId="0" xfId="0" applyNumberFormat="1" applyFont="1" applyFill="1" applyBorder="1" applyAlignment="1">
      <alignment vertical="center"/>
    </xf>
    <xf numFmtId="0" fontId="19" fillId="0" borderId="0" xfId="0" applyFont="1" applyFill="1" applyBorder="1" applyAlignment="1">
      <alignment vertical="center"/>
    </xf>
    <xf numFmtId="38" fontId="15" fillId="10" borderId="0" xfId="2" applyFont="1" applyFill="1" applyBorder="1" applyAlignment="1">
      <alignment vertical="center"/>
    </xf>
    <xf numFmtId="0" fontId="5" fillId="0" borderId="0" xfId="0" applyFont="1" applyAlignment="1">
      <alignment vertical="center"/>
    </xf>
    <xf numFmtId="0" fontId="5" fillId="0" borderId="0" xfId="0" applyFont="1" applyAlignment="1">
      <alignment vertical="center"/>
    </xf>
    <xf numFmtId="0" fontId="11" fillId="2" borderId="36" xfId="0" applyFont="1" applyFill="1" applyBorder="1" applyAlignment="1">
      <alignment vertical="center"/>
    </xf>
    <xf numFmtId="0" fontId="11" fillId="2" borderId="39" xfId="0" applyFont="1" applyFill="1" applyBorder="1" applyAlignment="1">
      <alignment vertical="center"/>
    </xf>
    <xf numFmtId="0" fontId="11" fillId="2" borderId="47" xfId="0" applyFont="1" applyFill="1" applyBorder="1" applyAlignment="1">
      <alignment vertical="center"/>
    </xf>
    <xf numFmtId="0" fontId="5" fillId="0" borderId="0" xfId="0" applyFont="1" applyAlignment="1">
      <alignment vertical="center"/>
    </xf>
    <xf numFmtId="0" fontId="17" fillId="0" borderId="33" xfId="0" applyFont="1" applyBorder="1"/>
    <xf numFmtId="0" fontId="17" fillId="0" borderId="42" xfId="0" applyFont="1" applyBorder="1"/>
    <xf numFmtId="3" fontId="17" fillId="0" borderId="42" xfId="0" applyNumberFormat="1" applyFont="1" applyBorder="1"/>
    <xf numFmtId="177" fontId="17" fillId="0" borderId="17" xfId="0" applyNumberFormat="1" applyFont="1" applyBorder="1"/>
    <xf numFmtId="0" fontId="17" fillId="0" borderId="18" xfId="0" applyFont="1" applyBorder="1"/>
    <xf numFmtId="0" fontId="17" fillId="0" borderId="35" xfId="0" applyFont="1" applyBorder="1"/>
    <xf numFmtId="0" fontId="17" fillId="0" borderId="35" xfId="0" applyFont="1" applyFill="1" applyBorder="1"/>
    <xf numFmtId="0" fontId="17" fillId="2" borderId="25" xfId="0" applyFont="1" applyFill="1" applyBorder="1" applyAlignment="1">
      <alignment horizontal="center"/>
    </xf>
    <xf numFmtId="0" fontId="17" fillId="0" borderId="42" xfId="0" applyFont="1" applyBorder="1" applyAlignment="1">
      <alignment horizontal="right"/>
    </xf>
    <xf numFmtId="0" fontId="17" fillId="2" borderId="16" xfId="0" applyFont="1" applyFill="1" applyBorder="1" applyAlignment="1">
      <alignment horizontal="center"/>
    </xf>
    <xf numFmtId="0" fontId="17" fillId="0" borderId="33" xfId="0" applyFont="1" applyFill="1" applyBorder="1"/>
    <xf numFmtId="0" fontId="17" fillId="0" borderId="34" xfId="0" applyFont="1" applyFill="1" applyBorder="1"/>
    <xf numFmtId="0" fontId="17" fillId="0" borderId="43" xfId="0" applyFont="1" applyBorder="1" applyAlignment="1">
      <alignment horizontal="right"/>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7" fillId="0" borderId="0" xfId="0" applyFont="1" applyBorder="1" applyAlignment="1">
      <alignment horizontal="center" vertical="center" wrapText="1"/>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7" fillId="0" borderId="10" xfId="0" applyFont="1" applyBorder="1" applyAlignment="1">
      <alignment horizontal="center"/>
    </xf>
    <xf numFmtId="0" fontId="17" fillId="2" borderId="33" xfId="0" applyFont="1" applyFill="1" applyBorder="1" applyAlignment="1">
      <alignment horizontal="center"/>
    </xf>
    <xf numFmtId="0" fontId="17" fillId="0" borderId="54" xfId="0" applyFont="1" applyBorder="1"/>
    <xf numFmtId="0" fontId="17" fillId="0" borderId="55" xfId="0" applyFont="1" applyBorder="1"/>
    <xf numFmtId="177" fontId="17" fillId="0" borderId="55" xfId="0" applyNumberFormat="1" applyFont="1" applyBorder="1"/>
    <xf numFmtId="0" fontId="17" fillId="12" borderId="10" xfId="0" applyFont="1" applyFill="1" applyBorder="1"/>
    <xf numFmtId="0" fontId="17" fillId="0" borderId="25" xfId="0" applyFont="1" applyBorder="1"/>
    <xf numFmtId="0" fontId="17" fillId="0" borderId="16" xfId="0" applyFont="1" applyBorder="1"/>
    <xf numFmtId="0" fontId="17" fillId="12" borderId="42" xfId="0" applyFont="1" applyFill="1" applyBorder="1"/>
    <xf numFmtId="38" fontId="17" fillId="0" borderId="42" xfId="2" applyFont="1" applyBorder="1" applyAlignment="1"/>
    <xf numFmtId="38" fontId="17" fillId="0" borderId="42" xfId="2" applyFont="1" applyFill="1" applyBorder="1" applyAlignment="1"/>
    <xf numFmtId="0" fontId="17" fillId="0" borderId="27" xfId="0" applyFont="1" applyBorder="1"/>
    <xf numFmtId="38" fontId="17" fillId="0" borderId="43" xfId="2" applyFont="1" applyFill="1" applyBorder="1" applyAlignment="1"/>
    <xf numFmtId="0" fontId="17" fillId="0" borderId="42" xfId="0" applyFont="1" applyBorder="1" applyAlignment="1">
      <alignment horizontal="center"/>
    </xf>
    <xf numFmtId="0" fontId="17" fillId="0" borderId="17" xfId="0" applyFont="1" applyBorder="1"/>
    <xf numFmtId="0" fontId="17" fillId="0" borderId="43" xfId="0" applyFont="1" applyBorder="1"/>
    <xf numFmtId="0" fontId="17" fillId="11" borderId="0" xfId="0" applyFont="1" applyFill="1" applyAlignment="1">
      <alignment horizontal="center"/>
    </xf>
    <xf numFmtId="0" fontId="17" fillId="2" borderId="42" xfId="0" applyFont="1" applyFill="1" applyBorder="1" applyAlignment="1">
      <alignment horizontal="center"/>
    </xf>
    <xf numFmtId="177" fontId="17" fillId="2" borderId="42" xfId="0" applyNumberFormat="1" applyFont="1" applyFill="1" applyBorder="1" applyAlignment="1">
      <alignment horizontal="center"/>
    </xf>
    <xf numFmtId="177" fontId="17" fillId="0" borderId="42" xfId="0" applyNumberFormat="1" applyFont="1" applyBorder="1" applyAlignment="1">
      <alignment horizontal="right"/>
    </xf>
    <xf numFmtId="0" fontId="17" fillId="0" borderId="42" xfId="0" applyFont="1" applyFill="1" applyBorder="1"/>
    <xf numFmtId="0" fontId="17" fillId="0" borderId="43" xfId="0" applyFont="1" applyFill="1" applyBorder="1"/>
    <xf numFmtId="0" fontId="0" fillId="0" borderId="0" xfId="0" applyAlignment="1">
      <alignment horizontal="center" vertical="center"/>
    </xf>
    <xf numFmtId="0" fontId="0" fillId="0" borderId="0" xfId="0" applyAlignment="1">
      <alignment vertical="center"/>
    </xf>
    <xf numFmtId="0" fontId="0" fillId="0" borderId="10" xfId="0" applyBorder="1" applyAlignment="1">
      <alignment vertical="center"/>
    </xf>
    <xf numFmtId="38" fontId="0" fillId="0" borderId="10" xfId="0" applyNumberFormat="1" applyBorder="1" applyAlignment="1">
      <alignment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vertical="center"/>
    </xf>
    <xf numFmtId="38" fontId="0" fillId="0" borderId="35" xfId="0" applyNumberFormat="1" applyBorder="1" applyAlignment="1">
      <alignment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17" fillId="0" borderId="0" xfId="0" applyFont="1" applyFill="1" applyBorder="1"/>
    <xf numFmtId="0" fontId="0" fillId="0" borderId="35" xfId="0" applyBorder="1" applyAlignment="1">
      <alignment horizontal="center" vertical="center"/>
    </xf>
    <xf numFmtId="38" fontId="17" fillId="0" borderId="43" xfId="2" applyFont="1" applyBorder="1" applyAlignment="1"/>
    <xf numFmtId="3" fontId="17" fillId="0" borderId="42" xfId="0" applyNumberFormat="1" applyFont="1" applyFill="1" applyBorder="1"/>
    <xf numFmtId="3" fontId="17" fillId="0" borderId="43" xfId="0" applyNumberFormat="1" applyFont="1" applyFill="1" applyBorder="1"/>
    <xf numFmtId="177" fontId="17" fillId="0" borderId="16" xfId="0" applyNumberFormat="1" applyFont="1" applyBorder="1"/>
    <xf numFmtId="0" fontId="17" fillId="0" borderId="42" xfId="0" applyFont="1" applyBorder="1" applyAlignment="1">
      <alignment horizontal="right" vertical="center"/>
    </xf>
    <xf numFmtId="0" fontId="0" fillId="0" borderId="0" xfId="0" applyFont="1" applyFill="1" applyBorder="1" applyAlignment="1">
      <alignment vertical="center"/>
    </xf>
    <xf numFmtId="0" fontId="0" fillId="0" borderId="33" xfId="0" applyFill="1" applyBorder="1" applyAlignment="1">
      <alignment vertical="center"/>
    </xf>
    <xf numFmtId="0" fontId="0" fillId="0" borderId="34" xfId="0" applyFill="1" applyBorder="1" applyAlignment="1">
      <alignment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177" fontId="17" fillId="0" borderId="1" xfId="0" applyNumberFormat="1" applyFont="1" applyBorder="1" applyAlignment="1">
      <alignment horizontal="right"/>
    </xf>
    <xf numFmtId="177" fontId="17" fillId="0" borderId="1" xfId="0" applyNumberFormat="1" applyFont="1" applyBorder="1"/>
    <xf numFmtId="0" fontId="17" fillId="8" borderId="10" xfId="0" applyFont="1" applyFill="1" applyBorder="1"/>
    <xf numFmtId="0" fontId="17" fillId="8" borderId="10" xfId="0" applyFont="1" applyFill="1" applyBorder="1" applyAlignment="1">
      <alignment horizontal="center" vertical="center"/>
    </xf>
    <xf numFmtId="0" fontId="17" fillId="4" borderId="10" xfId="0" applyFont="1" applyFill="1" applyBorder="1"/>
    <xf numFmtId="0" fontId="17" fillId="4" borderId="10" xfId="0" applyFont="1" applyFill="1" applyBorder="1" applyAlignment="1">
      <alignment horizontal="center" vertical="center"/>
    </xf>
    <xf numFmtId="0" fontId="17" fillId="13" borderId="10" xfId="0" applyFont="1" applyFill="1" applyBorder="1"/>
    <xf numFmtId="0" fontId="17" fillId="13" borderId="10" xfId="0" applyFont="1" applyFill="1" applyBorder="1" applyAlignment="1">
      <alignment horizontal="center" vertical="center"/>
    </xf>
    <xf numFmtId="38" fontId="17" fillId="0" borderId="0" xfId="2" applyFont="1" applyAlignment="1">
      <alignment horizontal="right"/>
    </xf>
    <xf numFmtId="38" fontId="17" fillId="8" borderId="42" xfId="2" applyFont="1" applyFill="1" applyBorder="1" applyAlignment="1">
      <alignment horizontal="right"/>
    </xf>
    <xf numFmtId="38" fontId="17" fillId="4" borderId="42" xfId="2" applyFont="1" applyFill="1" applyBorder="1" applyAlignment="1">
      <alignment horizontal="right"/>
    </xf>
    <xf numFmtId="38" fontId="17" fillId="13" borderId="42" xfId="2" applyFont="1" applyFill="1" applyBorder="1" applyAlignment="1">
      <alignment horizontal="right"/>
    </xf>
    <xf numFmtId="0" fontId="17" fillId="13" borderId="35" xfId="0" applyFont="1" applyFill="1" applyBorder="1"/>
    <xf numFmtId="38" fontId="17" fillId="13" borderId="43" xfId="2" applyFont="1" applyFill="1" applyBorder="1" applyAlignment="1">
      <alignment horizontal="right"/>
    </xf>
    <xf numFmtId="0" fontId="17" fillId="7" borderId="10" xfId="0" applyFont="1" applyFill="1" applyBorder="1"/>
    <xf numFmtId="0" fontId="17" fillId="7" borderId="10" xfId="0" applyFont="1" applyFill="1" applyBorder="1" applyAlignment="1">
      <alignment horizontal="center" vertical="center"/>
    </xf>
    <xf numFmtId="38" fontId="17" fillId="7" borderId="42" xfId="2" applyFont="1" applyFill="1" applyBorder="1" applyAlignment="1">
      <alignment horizontal="right"/>
    </xf>
    <xf numFmtId="0" fontId="5" fillId="0" borderId="31" xfId="0" applyFont="1" applyBorder="1" applyAlignment="1">
      <alignment horizontal="center" vertical="center"/>
    </xf>
    <xf numFmtId="0" fontId="5" fillId="0" borderId="41" xfId="0" applyFont="1" applyBorder="1" applyAlignment="1">
      <alignment horizontal="center" vertical="center"/>
    </xf>
    <xf numFmtId="177" fontId="3" fillId="2" borderId="33" xfId="0" applyNumberFormat="1" applyFont="1" applyFill="1" applyBorder="1" applyAlignment="1">
      <alignment horizontal="right" vertical="center"/>
    </xf>
    <xf numFmtId="177" fontId="3" fillId="2" borderId="34" xfId="0" applyNumberFormat="1" applyFont="1" applyFill="1" applyBorder="1" applyAlignment="1">
      <alignment horizontal="right" vertical="center"/>
    </xf>
    <xf numFmtId="0" fontId="5" fillId="0" borderId="18" xfId="0" applyFont="1" applyBorder="1" applyAlignment="1">
      <alignment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Fill="1" applyBorder="1" applyAlignment="1">
      <alignment vertical="center"/>
    </xf>
    <xf numFmtId="0" fontId="31" fillId="14" borderId="33" xfId="0" applyFont="1" applyFill="1" applyBorder="1" applyAlignment="1">
      <alignment horizontal="center" vertical="center"/>
    </xf>
    <xf numFmtId="0" fontId="31" fillId="14" borderId="42" xfId="0" applyFont="1" applyFill="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0" xfId="0" applyFont="1" applyFill="1" applyBorder="1" applyAlignment="1">
      <alignment horizontal="center" vertical="center"/>
    </xf>
    <xf numFmtId="0" fontId="5" fillId="0" borderId="10" xfId="0" applyFont="1" applyBorder="1" applyAlignment="1">
      <alignment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177" fontId="17" fillId="0" borderId="10" xfId="0" applyNumberFormat="1" applyFont="1" applyBorder="1" applyAlignment="1">
      <alignment horizontal="right"/>
    </xf>
    <xf numFmtId="177" fontId="17" fillId="0" borderId="10" xfId="0" applyNumberFormat="1" applyFont="1" applyFill="1" applyBorder="1"/>
    <xf numFmtId="0" fontId="17" fillId="8" borderId="33" xfId="0" applyFont="1" applyFill="1" applyBorder="1"/>
    <xf numFmtId="0" fontId="17" fillId="7" borderId="33" xfId="0" applyFont="1" applyFill="1" applyBorder="1"/>
    <xf numFmtId="0" fontId="17" fillId="13" borderId="33" xfId="0" applyFont="1" applyFill="1" applyBorder="1"/>
    <xf numFmtId="0" fontId="17" fillId="0" borderId="34" xfId="0" applyFont="1" applyBorder="1"/>
    <xf numFmtId="0" fontId="17" fillId="0" borderId="0" xfId="0" applyFont="1" applyAlignment="1">
      <alignment horizontal="right" vertical="center"/>
    </xf>
    <xf numFmtId="0" fontId="23" fillId="0" borderId="0" xfId="0" applyFont="1" applyBorder="1" applyAlignment="1">
      <alignment vertical="top" wrapText="1"/>
    </xf>
    <xf numFmtId="0" fontId="5" fillId="0" borderId="42" xfId="0" applyFont="1" applyBorder="1" applyAlignment="1">
      <alignment horizontal="center" vertical="center"/>
    </xf>
    <xf numFmtId="0" fontId="8" fillId="0" borderId="0" xfId="0" applyFont="1" applyFill="1" applyBorder="1" applyAlignment="1">
      <alignment horizontal="center" vertical="center" wrapText="1" shrinkToFit="1"/>
    </xf>
    <xf numFmtId="0" fontId="3" fillId="0" borderId="0" xfId="0" applyFont="1" applyFill="1" applyBorder="1" applyAlignment="1">
      <alignment horizontal="right"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38" fontId="3" fillId="0" borderId="0" xfId="2" applyFont="1" applyFill="1" applyBorder="1" applyAlignment="1">
      <alignment horizontal="right" vertical="center" shrinkToFit="1"/>
    </xf>
    <xf numFmtId="38" fontId="3" fillId="0" borderId="0" xfId="2" applyFont="1" applyFill="1" applyBorder="1" applyAlignment="1">
      <alignment horizontal="center" vertical="center"/>
    </xf>
    <xf numFmtId="0" fontId="6" fillId="0" borderId="0" xfId="0" applyFont="1" applyFill="1" applyBorder="1" applyAlignment="1">
      <alignment horizontal="right" vertical="center"/>
    </xf>
    <xf numFmtId="177" fontId="0" fillId="0" borderId="10" xfId="0" applyNumberFormat="1" applyBorder="1" applyAlignment="1">
      <alignment horizontal="center" vertical="center"/>
    </xf>
    <xf numFmtId="0" fontId="5" fillId="0" borderId="10" xfId="0" applyFont="1" applyFill="1" applyBorder="1" applyAlignment="1">
      <alignment horizontal="center" vertical="center"/>
    </xf>
    <xf numFmtId="38" fontId="5" fillId="0" borderId="10" xfId="0" applyNumberFormat="1" applyFont="1" applyFill="1" applyBorder="1" applyAlignment="1">
      <alignment horizontal="center" vertical="center"/>
    </xf>
    <xf numFmtId="38" fontId="5" fillId="0" borderId="10" xfId="0" applyNumberFormat="1" applyFont="1" applyBorder="1" applyAlignment="1">
      <alignment horizontal="center" vertical="center"/>
    </xf>
    <xf numFmtId="0" fontId="17" fillId="0" borderId="0" xfId="0" applyFont="1" applyFill="1" applyBorder="1" applyAlignment="1">
      <alignment horizontal="right" vertical="center"/>
    </xf>
    <xf numFmtId="38" fontId="17" fillId="0" borderId="0" xfId="2" applyFont="1" applyFill="1" applyBorder="1" applyAlignment="1">
      <alignment horizontal="right"/>
    </xf>
    <xf numFmtId="38" fontId="17" fillId="0" borderId="0" xfId="2" applyFont="1" applyBorder="1" applyAlignment="1">
      <alignment horizontal="right"/>
    </xf>
    <xf numFmtId="177" fontId="17" fillId="8" borderId="10" xfId="0" applyNumberFormat="1" applyFont="1" applyFill="1" applyBorder="1"/>
    <xf numFmtId="177" fontId="17" fillId="7" borderId="10" xfId="0" applyNumberFormat="1" applyFont="1" applyFill="1" applyBorder="1"/>
    <xf numFmtId="177" fontId="17" fillId="4" borderId="10" xfId="0" applyNumberFormat="1" applyFont="1" applyFill="1" applyBorder="1"/>
    <xf numFmtId="177" fontId="17" fillId="13" borderId="10" xfId="0" applyNumberFormat="1" applyFont="1" applyFill="1" applyBorder="1"/>
    <xf numFmtId="0" fontId="17" fillId="13" borderId="34" xfId="0" applyFont="1" applyFill="1" applyBorder="1"/>
    <xf numFmtId="177" fontId="17" fillId="13" borderId="35" xfId="0" applyNumberFormat="1" applyFont="1" applyFill="1" applyBorder="1"/>
    <xf numFmtId="0" fontId="17" fillId="2" borderId="31" xfId="0" applyFont="1" applyFill="1" applyBorder="1" applyAlignment="1">
      <alignment horizontal="center"/>
    </xf>
    <xf numFmtId="177" fontId="17" fillId="2" borderId="67" xfId="0" applyNumberFormat="1" applyFont="1" applyFill="1" applyBorder="1" applyAlignment="1">
      <alignment horizontal="center"/>
    </xf>
    <xf numFmtId="177" fontId="17" fillId="0" borderId="42" xfId="0" applyNumberFormat="1" applyFont="1" applyBorder="1" applyAlignment="1">
      <alignment horizontal="left"/>
    </xf>
    <xf numFmtId="0" fontId="17" fillId="0" borderId="42" xfId="0" applyFont="1" applyBorder="1" applyAlignment="1">
      <alignment horizontal="left"/>
    </xf>
    <xf numFmtId="177" fontId="17" fillId="0" borderId="35" xfId="0" applyNumberFormat="1" applyFont="1" applyFill="1" applyBorder="1"/>
    <xf numFmtId="0" fontId="17" fillId="0" borderId="69" xfId="0" applyFont="1" applyBorder="1"/>
    <xf numFmtId="38" fontId="0" fillId="0" borderId="10" xfId="0" applyNumberFormat="1" applyBorder="1" applyAlignment="1">
      <alignment horizontal="center" vertical="center"/>
    </xf>
    <xf numFmtId="177" fontId="5" fillId="0" borderId="10" xfId="0" applyNumberFormat="1" applyFont="1" applyBorder="1" applyAlignment="1">
      <alignment horizontal="center" vertical="center"/>
    </xf>
    <xf numFmtId="0" fontId="5" fillId="0" borderId="10" xfId="0" applyFont="1" applyBorder="1" applyAlignment="1">
      <alignment vertical="center"/>
    </xf>
    <xf numFmtId="177" fontId="17" fillId="0" borderId="1" xfId="0" applyNumberFormat="1" applyFont="1" applyBorder="1" applyAlignment="1"/>
    <xf numFmtId="0" fontId="17" fillId="0" borderId="0" xfId="0" applyFont="1" applyBorder="1" applyAlignment="1"/>
    <xf numFmtId="0" fontId="17" fillId="0" borderId="0" xfId="0" applyFont="1" applyAlignment="1"/>
    <xf numFmtId="0" fontId="17" fillId="0" borderId="33" xfId="0" applyFont="1" applyFill="1" applyBorder="1" applyAlignment="1">
      <alignment horizontal="left" vertical="center"/>
    </xf>
    <xf numFmtId="0" fontId="17" fillId="0" borderId="10" xfId="0" applyFont="1" applyFill="1" applyBorder="1" applyAlignment="1">
      <alignment horizontal="left" vertical="center"/>
    </xf>
    <xf numFmtId="38" fontId="17" fillId="0" borderId="10" xfId="2" applyFont="1" applyFill="1" applyBorder="1" applyAlignment="1">
      <alignment horizontal="left" vertical="center"/>
    </xf>
    <xf numFmtId="0" fontId="17" fillId="0" borderId="10" xfId="0" applyFont="1" applyBorder="1" applyAlignment="1">
      <alignment horizontal="left"/>
    </xf>
    <xf numFmtId="0" fontId="17" fillId="0" borderId="33" xfId="0" applyFont="1" applyBorder="1" applyAlignment="1">
      <alignment horizontal="left"/>
    </xf>
    <xf numFmtId="177" fontId="17" fillId="0" borderId="1" xfId="0" applyNumberFormat="1" applyFont="1" applyBorder="1" applyAlignment="1">
      <alignment horizontal="left"/>
    </xf>
    <xf numFmtId="0" fontId="17" fillId="0" borderId="10" xfId="0" applyFont="1" applyFill="1" applyBorder="1" applyAlignment="1">
      <alignment horizontal="left"/>
    </xf>
    <xf numFmtId="38" fontId="17" fillId="0" borderId="10" xfId="2" applyFont="1" applyFill="1" applyBorder="1" applyAlignment="1">
      <alignment horizontal="left"/>
    </xf>
    <xf numFmtId="0" fontId="17" fillId="0" borderId="34" xfId="0" applyFont="1" applyBorder="1" applyAlignment="1">
      <alignment horizontal="left"/>
    </xf>
    <xf numFmtId="0" fontId="17" fillId="0" borderId="35" xfId="0" applyFont="1" applyFill="1" applyBorder="1" applyAlignment="1">
      <alignment horizontal="left"/>
    </xf>
    <xf numFmtId="0" fontId="17" fillId="0" borderId="35" xfId="0" applyFont="1" applyFill="1" applyBorder="1" applyAlignment="1">
      <alignment horizontal="left" vertical="center"/>
    </xf>
    <xf numFmtId="177" fontId="17" fillId="0" borderId="27" xfId="0" applyNumberFormat="1" applyFont="1" applyBorder="1" applyAlignment="1">
      <alignment horizontal="left"/>
    </xf>
    <xf numFmtId="177" fontId="17" fillId="0" borderId="43" xfId="0" applyNumberFormat="1" applyFont="1" applyBorder="1" applyAlignment="1">
      <alignment horizontal="left"/>
    </xf>
    <xf numFmtId="0" fontId="17" fillId="15" borderId="10" xfId="0" applyFont="1" applyFill="1" applyBorder="1"/>
    <xf numFmtId="0" fontId="17" fillId="15" borderId="10" xfId="0" applyFont="1" applyFill="1" applyBorder="1" applyAlignment="1">
      <alignment horizontal="center" vertical="center"/>
    </xf>
    <xf numFmtId="177" fontId="17" fillId="15" borderId="10" xfId="0" applyNumberFormat="1" applyFont="1" applyFill="1" applyBorder="1"/>
    <xf numFmtId="38" fontId="17" fillId="15" borderId="42" xfId="2" applyFont="1" applyFill="1" applyBorder="1" applyAlignment="1">
      <alignment horizontal="right"/>
    </xf>
    <xf numFmtId="38" fontId="5" fillId="0" borderId="71" xfId="0" applyNumberFormat="1" applyFont="1" applyBorder="1" applyAlignment="1">
      <alignment vertical="center"/>
    </xf>
    <xf numFmtId="0" fontId="0" fillId="0" borderId="71" xfId="0" applyFont="1" applyBorder="1" applyAlignment="1">
      <alignment horizontal="center" vertical="center"/>
    </xf>
    <xf numFmtId="0" fontId="5" fillId="0" borderId="10" xfId="0" applyFont="1" applyBorder="1" applyAlignment="1">
      <alignment horizontal="center" vertical="center"/>
    </xf>
    <xf numFmtId="0" fontId="0" fillId="0" borderId="10" xfId="0" applyBorder="1" applyAlignment="1">
      <alignment horizontal="center" vertical="center"/>
    </xf>
    <xf numFmtId="3" fontId="17" fillId="0" borderId="43" xfId="0" applyNumberFormat="1" applyFont="1" applyBorder="1"/>
    <xf numFmtId="177" fontId="3" fillId="2" borderId="42" xfId="0" applyNumberFormat="1" applyFont="1" applyFill="1" applyBorder="1" applyAlignment="1">
      <alignment vertical="center"/>
    </xf>
    <xf numFmtId="177" fontId="3" fillId="2" borderId="43" xfId="0" applyNumberFormat="1" applyFont="1" applyFill="1" applyBorder="1" applyAlignment="1">
      <alignment vertical="center"/>
    </xf>
    <xf numFmtId="0" fontId="17" fillId="8" borderId="28" xfId="0" applyFont="1" applyFill="1" applyBorder="1"/>
    <xf numFmtId="0" fontId="17" fillId="7" borderId="28" xfId="0" applyFont="1" applyFill="1" applyBorder="1"/>
    <xf numFmtId="0" fontId="17" fillId="15" borderId="28" xfId="0" applyFont="1" applyFill="1" applyBorder="1"/>
    <xf numFmtId="0" fontId="17" fillId="4" borderId="28" xfId="0" applyFont="1" applyFill="1" applyBorder="1"/>
    <xf numFmtId="0" fontId="17" fillId="13" borderId="28" xfId="0" applyFont="1" applyFill="1" applyBorder="1"/>
    <xf numFmtId="177" fontId="17" fillId="2" borderId="67" xfId="0" applyNumberFormat="1" applyFont="1" applyFill="1" applyBorder="1" applyAlignment="1"/>
    <xf numFmtId="177" fontId="17" fillId="0" borderId="1" xfId="0" applyNumberFormat="1" applyFont="1" applyBorder="1" applyAlignment="1">
      <alignment wrapText="1"/>
    </xf>
    <xf numFmtId="0" fontId="17" fillId="13" borderId="35" xfId="0" applyFont="1" applyFill="1" applyBorder="1" applyAlignment="1">
      <alignment horizontal="center" vertical="center"/>
    </xf>
    <xf numFmtId="0" fontId="0" fillId="0" borderId="0" xfId="0" applyAlignment="1">
      <alignment horizontal="left" vertical="top"/>
    </xf>
    <xf numFmtId="0" fontId="21" fillId="0" borderId="0" xfId="0" applyFont="1" applyAlignment="1">
      <alignment horizontal="left" vertical="top"/>
    </xf>
    <xf numFmtId="0" fontId="0" fillId="16" borderId="13" xfId="0" applyFill="1" applyBorder="1" applyAlignment="1">
      <alignment horizontal="left" vertical="center"/>
    </xf>
    <xf numFmtId="0" fontId="0" fillId="7" borderId="16" xfId="0" applyFill="1" applyBorder="1" applyAlignment="1">
      <alignment horizontal="left" vertical="center"/>
    </xf>
    <xf numFmtId="0" fontId="0" fillId="0" borderId="16" xfId="0" applyBorder="1" applyAlignment="1">
      <alignment horizontal="left" vertical="top"/>
    </xf>
    <xf numFmtId="0" fontId="0" fillId="0" borderId="25" xfId="0" applyBorder="1" applyAlignment="1">
      <alignment horizontal="left" vertical="top"/>
    </xf>
    <xf numFmtId="0" fontId="0" fillId="8" borderId="17" xfId="0" applyFill="1" applyBorder="1" applyAlignment="1">
      <alignment horizontal="left" vertical="center"/>
    </xf>
    <xf numFmtId="0" fontId="0" fillId="0" borderId="19" xfId="0" applyBorder="1" applyAlignment="1">
      <alignment horizontal="left" vertical="center" wrapText="1"/>
    </xf>
    <xf numFmtId="0" fontId="0" fillId="0" borderId="0" xfId="0" applyProtection="1"/>
    <xf numFmtId="0" fontId="13" fillId="0" borderId="0" xfId="0" applyFont="1" applyBorder="1" applyAlignment="1" applyProtection="1">
      <alignment vertical="center"/>
    </xf>
    <xf numFmtId="38" fontId="29" fillId="0" borderId="0" xfId="0" applyNumberFormat="1"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0" fillId="0" borderId="0" xfId="0" applyBorder="1" applyProtection="1"/>
    <xf numFmtId="0" fontId="9"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5" xfId="0" applyFont="1" applyFill="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wrapText="1"/>
    </xf>
    <xf numFmtId="0" fontId="14"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Fill="1" applyBorder="1" applyProtection="1"/>
    <xf numFmtId="0" fontId="0" fillId="0" borderId="3" xfId="0" applyBorder="1" applyAlignment="1" applyProtection="1">
      <alignment horizontal="right" vertical="center"/>
    </xf>
    <xf numFmtId="38" fontId="0" fillId="0" borderId="3" xfId="0" applyNumberFormat="1" applyBorder="1" applyAlignment="1" applyProtection="1">
      <alignment horizontal="right" vertical="center"/>
    </xf>
    <xf numFmtId="0" fontId="0" fillId="0" borderId="0" xfId="0" applyAlignment="1" applyProtection="1">
      <alignment horizontal="center"/>
    </xf>
    <xf numFmtId="0" fontId="0" fillId="0" borderId="15" xfId="0" applyBorder="1" applyAlignment="1">
      <alignment horizontal="left" vertical="center" wrapText="1"/>
    </xf>
    <xf numFmtId="0" fontId="0" fillId="0" borderId="25" xfId="0" applyBorder="1" applyAlignment="1">
      <alignment horizontal="left" vertical="center"/>
    </xf>
    <xf numFmtId="0" fontId="0" fillId="0" borderId="0" xfId="0" applyFont="1" applyAlignment="1">
      <alignment horizontal="left" vertical="top" wrapText="1"/>
    </xf>
    <xf numFmtId="0" fontId="5" fillId="0" borderId="0" xfId="0" applyFont="1" applyAlignment="1">
      <alignment horizontal="center" vertical="center"/>
    </xf>
    <xf numFmtId="38" fontId="9" fillId="2" borderId="52" xfId="2" applyFont="1" applyFill="1" applyBorder="1" applyAlignment="1">
      <alignment horizontal="right" vertical="center"/>
    </xf>
    <xf numFmtId="38" fontId="9" fillId="2" borderId="18" xfId="2" applyFont="1" applyFill="1" applyBorder="1" applyAlignment="1">
      <alignment horizontal="right" vertical="center"/>
    </xf>
    <xf numFmtId="38" fontId="9" fillId="2" borderId="19" xfId="2" applyFont="1" applyFill="1" applyBorder="1" applyAlignment="1">
      <alignment horizontal="right" vertical="center"/>
    </xf>
    <xf numFmtId="38" fontId="6" fillId="2" borderId="18" xfId="0" applyNumberFormat="1" applyFont="1" applyFill="1" applyBorder="1" applyAlignment="1">
      <alignment horizontal="right" vertical="center"/>
    </xf>
    <xf numFmtId="38" fontId="6" fillId="2" borderId="53" xfId="0" applyNumberFormat="1" applyFont="1" applyFill="1" applyBorder="1" applyAlignment="1">
      <alignment horizontal="right" vertical="center"/>
    </xf>
    <xf numFmtId="0" fontId="33" fillId="0" borderId="17" xfId="0" applyFont="1" applyFill="1" applyBorder="1" applyAlignment="1">
      <alignment horizontal="center" vertical="center"/>
    </xf>
    <xf numFmtId="0" fontId="33" fillId="0" borderId="18"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40" xfId="0" applyFont="1" applyFill="1" applyBorder="1" applyAlignment="1">
      <alignment horizontal="center" vertical="center"/>
    </xf>
    <xf numFmtId="0" fontId="32" fillId="3"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8" fontId="5" fillId="2" borderId="67" xfId="2" applyFont="1" applyFill="1" applyBorder="1" applyAlignment="1">
      <alignment horizontal="center" vertical="center"/>
    </xf>
    <xf numFmtId="38" fontId="5" fillId="2" borderId="40" xfId="2" applyFont="1" applyFill="1" applyBorder="1" applyAlignment="1">
      <alignment horizontal="center" vertical="center"/>
    </xf>
    <xf numFmtId="38" fontId="5" fillId="2" borderId="56"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37" xfId="2" applyFont="1" applyFill="1" applyBorder="1" applyAlignment="1">
      <alignment horizontal="center" vertical="center"/>
    </xf>
    <xf numFmtId="38" fontId="5" fillId="2" borderId="38"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8" xfId="2"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4" borderId="32" xfId="0" applyFont="1" applyFill="1" applyBorder="1" applyAlignment="1" applyProtection="1">
      <alignment horizontal="center" vertical="center" shrinkToFit="1"/>
      <protection locked="0"/>
    </xf>
    <xf numFmtId="0" fontId="23" fillId="2" borderId="10" xfId="0" applyFont="1" applyFill="1" applyBorder="1" applyAlignment="1" applyProtection="1">
      <alignment horizontal="center" vertical="center" shrinkToFit="1"/>
      <protection locked="0"/>
    </xf>
    <xf numFmtId="0" fontId="23" fillId="2" borderId="35" xfId="0" applyFont="1" applyFill="1" applyBorder="1" applyAlignment="1" applyProtection="1">
      <alignment horizontal="center" vertical="center" shrinkToFit="1"/>
      <protection locked="0"/>
    </xf>
    <xf numFmtId="0" fontId="11" fillId="4" borderId="9"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38" fontId="5" fillId="2" borderId="57" xfId="2" applyFont="1" applyFill="1" applyBorder="1" applyAlignment="1">
      <alignment horizontal="center" vertical="center"/>
    </xf>
    <xf numFmtId="38" fontId="5" fillId="2" borderId="14" xfId="2" applyFont="1" applyFill="1" applyBorder="1" applyAlignment="1">
      <alignment horizontal="center" vertical="center"/>
    </xf>
    <xf numFmtId="38" fontId="5" fillId="2" borderId="70" xfId="2" applyFont="1" applyFill="1" applyBorder="1" applyAlignment="1">
      <alignment horizontal="center" vertical="center"/>
    </xf>
    <xf numFmtId="38" fontId="5" fillId="2" borderId="12"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1" xfId="2" applyFont="1" applyFill="1" applyBorder="1" applyAlignment="1">
      <alignment horizontal="center" vertical="center"/>
    </xf>
    <xf numFmtId="38" fontId="5" fillId="2" borderId="52" xfId="2" applyFont="1" applyFill="1" applyBorder="1" applyAlignment="1">
      <alignment horizontal="center" vertical="center"/>
    </xf>
    <xf numFmtId="38" fontId="5" fillId="2" borderId="18" xfId="2" applyFont="1" applyFill="1" applyBorder="1" applyAlignment="1">
      <alignment horizontal="center" vertical="center"/>
    </xf>
    <xf numFmtId="38" fontId="5" fillId="2" borderId="53" xfId="2" applyFont="1" applyFill="1" applyBorder="1" applyAlignment="1">
      <alignment horizontal="center" vertical="center"/>
    </xf>
    <xf numFmtId="38" fontId="5" fillId="8" borderId="32" xfId="2" applyFont="1" applyFill="1" applyBorder="1" applyAlignment="1" applyProtection="1">
      <alignment horizontal="center" vertical="center"/>
      <protection locked="0"/>
    </xf>
    <xf numFmtId="38" fontId="5" fillId="8" borderId="10" xfId="2" applyFont="1" applyFill="1" applyBorder="1" applyAlignment="1" applyProtection="1">
      <alignment horizontal="center" vertical="center"/>
      <protection locked="0"/>
    </xf>
    <xf numFmtId="38" fontId="5" fillId="8" borderId="35" xfId="2" applyFont="1" applyFill="1" applyBorder="1" applyAlignment="1" applyProtection="1">
      <alignment horizontal="center" vertical="center"/>
      <protection locked="0"/>
    </xf>
    <xf numFmtId="38" fontId="9" fillId="2" borderId="57" xfId="2" applyFont="1" applyFill="1" applyBorder="1" applyAlignment="1">
      <alignment horizontal="center" vertical="center" wrapText="1"/>
    </xf>
    <xf numFmtId="38" fontId="9" fillId="2" borderId="14" xfId="2" applyFont="1" applyFill="1" applyBorder="1" applyAlignment="1">
      <alignment horizontal="center" vertical="center" wrapText="1"/>
    </xf>
    <xf numFmtId="38" fontId="9" fillId="2" borderId="70" xfId="2" applyFont="1" applyFill="1" applyBorder="1" applyAlignment="1">
      <alignment horizontal="center" vertical="center" wrapText="1"/>
    </xf>
    <xf numFmtId="38" fontId="9" fillId="2" borderId="12" xfId="2" applyFont="1" applyFill="1" applyBorder="1" applyAlignment="1">
      <alignment horizontal="center" vertical="center" wrapText="1"/>
    </xf>
    <xf numFmtId="38" fontId="9" fillId="2" borderId="0" xfId="2" applyFont="1" applyFill="1" applyBorder="1" applyAlignment="1">
      <alignment horizontal="center" vertical="center" wrapText="1"/>
    </xf>
    <xf numFmtId="38" fontId="9" fillId="2" borderId="11" xfId="2" applyFont="1" applyFill="1" applyBorder="1" applyAlignment="1">
      <alignment horizontal="center" vertical="center" wrapText="1"/>
    </xf>
    <xf numFmtId="38" fontId="9" fillId="2" borderId="52" xfId="2" applyFont="1" applyFill="1" applyBorder="1" applyAlignment="1">
      <alignment horizontal="center" vertical="center" wrapText="1"/>
    </xf>
    <xf numFmtId="38" fontId="9" fillId="2" borderId="18" xfId="2" applyFont="1" applyFill="1" applyBorder="1" applyAlignment="1">
      <alignment horizontal="center" vertical="center" wrapText="1"/>
    </xf>
    <xf numFmtId="38" fontId="9" fillId="2" borderId="53" xfId="2" applyFont="1" applyFill="1" applyBorder="1" applyAlignment="1">
      <alignment horizontal="center" vertical="center" wrapText="1"/>
    </xf>
    <xf numFmtId="0" fontId="4" fillId="2" borderId="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38" fontId="5" fillId="8" borderId="9" xfId="2" applyFont="1" applyFill="1" applyBorder="1" applyAlignment="1" applyProtection="1">
      <alignment horizontal="center" vertical="center"/>
      <protection locked="0"/>
    </xf>
    <xf numFmtId="0" fontId="6" fillId="2" borderId="65" xfId="0" applyFont="1" applyFill="1" applyBorder="1" applyAlignment="1">
      <alignment horizontal="center" vertical="center"/>
    </xf>
    <xf numFmtId="38" fontId="9" fillId="2" borderId="35" xfId="2" applyFont="1" applyFill="1" applyBorder="1" applyAlignment="1">
      <alignment horizontal="right" vertical="center" wrapText="1"/>
    </xf>
    <xf numFmtId="38" fontId="9" fillId="2" borderId="43" xfId="2" applyFont="1" applyFill="1" applyBorder="1" applyAlignment="1">
      <alignment horizontal="right" vertical="center" wrapText="1"/>
    </xf>
    <xf numFmtId="38" fontId="9" fillId="2" borderId="32" xfId="2" applyFont="1" applyFill="1" applyBorder="1" applyAlignment="1">
      <alignment horizontal="right" vertical="center" wrapText="1"/>
    </xf>
    <xf numFmtId="38" fontId="9" fillId="2" borderId="41" xfId="2" applyFont="1" applyFill="1" applyBorder="1" applyAlignment="1">
      <alignment horizontal="right" vertical="center" wrapText="1"/>
    </xf>
    <xf numFmtId="38" fontId="9" fillId="2" borderId="10" xfId="2" applyFont="1" applyFill="1" applyBorder="1" applyAlignment="1">
      <alignment horizontal="right" vertical="center" wrapText="1"/>
    </xf>
    <xf numFmtId="38" fontId="9" fillId="2" borderId="42" xfId="2" applyFont="1" applyFill="1" applyBorder="1" applyAlignment="1">
      <alignment horizontal="right" vertical="center" wrapText="1"/>
    </xf>
    <xf numFmtId="0" fontId="23" fillId="4" borderId="1" xfId="0" applyFont="1" applyFill="1" applyBorder="1" applyAlignment="1" applyProtection="1">
      <alignment horizontal="left" vertical="center"/>
      <protection locked="0"/>
    </xf>
    <xf numFmtId="0" fontId="23" fillId="4" borderId="2" xfId="0" applyFont="1" applyFill="1" applyBorder="1" applyAlignment="1" applyProtection="1">
      <alignment horizontal="left" vertical="center"/>
      <protection locked="0"/>
    </xf>
    <xf numFmtId="0" fontId="23" fillId="4" borderId="6" xfId="0" applyFont="1" applyFill="1" applyBorder="1" applyAlignment="1" applyProtection="1">
      <alignment horizontal="left" vertical="center"/>
      <protection locked="0"/>
    </xf>
    <xf numFmtId="0" fontId="4" fillId="4" borderId="10" xfId="0" applyFont="1" applyFill="1" applyBorder="1" applyAlignment="1" applyProtection="1">
      <alignment horizontal="left" vertical="center" shrinkToFit="1"/>
      <protection locked="0"/>
    </xf>
    <xf numFmtId="0" fontId="4" fillId="4" borderId="7"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5" fillId="8" borderId="28" xfId="0" applyFont="1" applyFill="1" applyBorder="1" applyAlignment="1" applyProtection="1">
      <alignment horizontal="right" vertical="center" wrapText="1"/>
      <protection locked="0"/>
    </xf>
    <xf numFmtId="0" fontId="5" fillId="8" borderId="2" xfId="0" applyFont="1" applyFill="1" applyBorder="1" applyAlignment="1" applyProtection="1">
      <alignment horizontal="right" vertical="center" wrapText="1"/>
      <protection locked="0"/>
    </xf>
    <xf numFmtId="0" fontId="5" fillId="8" borderId="26" xfId="0" applyFont="1" applyFill="1" applyBorder="1" applyAlignment="1" applyProtection="1">
      <alignment horizontal="right" vertical="center" wrapText="1"/>
      <protection locked="0"/>
    </xf>
    <xf numFmtId="0" fontId="4" fillId="8" borderId="50" xfId="0" applyFont="1" applyFill="1" applyBorder="1" applyAlignment="1" applyProtection="1">
      <alignment horizontal="right" vertical="center"/>
      <protection locked="0"/>
    </xf>
    <xf numFmtId="0" fontId="4" fillId="8" borderId="8" xfId="0" applyFont="1" applyFill="1" applyBorder="1" applyAlignment="1" applyProtection="1">
      <alignment horizontal="right" vertical="center"/>
      <protection locked="0"/>
    </xf>
    <xf numFmtId="0" fontId="4" fillId="8" borderId="9" xfId="0" applyFont="1" applyFill="1" applyBorder="1" applyAlignment="1" applyProtection="1">
      <alignment horizontal="right" vertical="center"/>
      <protection locked="0"/>
    </xf>
    <xf numFmtId="38" fontId="5" fillId="2" borderId="20" xfId="2" applyFont="1" applyFill="1" applyBorder="1" applyAlignment="1">
      <alignment horizontal="center"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0" fontId="4" fillId="2" borderId="67"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5" fillId="8" borderId="10" xfId="0" applyFont="1" applyFill="1" applyBorder="1" applyAlignment="1" applyProtection="1">
      <alignment horizontal="center" vertical="center"/>
      <protection locked="0"/>
    </xf>
    <xf numFmtId="38" fontId="5" fillId="2" borderId="10" xfId="2" applyFont="1" applyFill="1" applyBorder="1" applyAlignment="1">
      <alignment horizontal="center"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3" fillId="2" borderId="26" xfId="0" applyNumberFormat="1" applyFont="1" applyFill="1" applyBorder="1" applyAlignment="1">
      <alignment vertical="center"/>
    </xf>
    <xf numFmtId="0" fontId="4" fillId="4" borderId="10" xfId="0" applyFont="1" applyFill="1" applyBorder="1" applyAlignment="1" applyProtection="1">
      <alignment vertical="center" shrinkToFit="1"/>
      <protection locked="0"/>
    </xf>
    <xf numFmtId="0" fontId="33" fillId="0" borderId="14" xfId="0" applyFont="1" applyBorder="1" applyAlignment="1">
      <alignment horizontal="left" vertical="top" wrapText="1"/>
    </xf>
    <xf numFmtId="0" fontId="33" fillId="0" borderId="0" xfId="0" applyFont="1" applyBorder="1" applyAlignment="1">
      <alignment horizontal="left" vertical="top" wrapText="1"/>
    </xf>
    <xf numFmtId="0" fontId="33" fillId="0" borderId="18" xfId="0" applyFont="1" applyBorder="1" applyAlignment="1">
      <alignment horizontal="left" vertical="top" wrapText="1"/>
    </xf>
    <xf numFmtId="0" fontId="6" fillId="2" borderId="49" xfId="0" applyFont="1" applyFill="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10"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38" fontId="3" fillId="2" borderId="1" xfId="2" applyFont="1" applyFill="1" applyBorder="1" applyAlignment="1">
      <alignment vertical="center" shrinkToFit="1"/>
    </xf>
    <xf numFmtId="38" fontId="3" fillId="2" borderId="2" xfId="2" applyFont="1" applyFill="1" applyBorder="1" applyAlignment="1">
      <alignment vertical="center" shrinkToFit="1"/>
    </xf>
    <xf numFmtId="38" fontId="3" fillId="2" borderId="6" xfId="2" applyFont="1" applyFill="1" applyBorder="1" applyAlignment="1">
      <alignment vertical="center" shrinkToFit="1"/>
    </xf>
    <xf numFmtId="0" fontId="4" fillId="8" borderId="10" xfId="0" applyFont="1" applyFill="1" applyBorder="1" applyAlignment="1" applyProtection="1">
      <alignment horizontal="right" vertical="center"/>
      <protection locked="0"/>
    </xf>
    <xf numFmtId="0" fontId="6" fillId="2" borderId="10" xfId="0" applyFont="1" applyFill="1" applyBorder="1" applyAlignment="1">
      <alignment horizontal="center" vertical="center" wrapText="1"/>
    </xf>
    <xf numFmtId="0" fontId="3" fillId="2" borderId="9" xfId="0" applyFont="1"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177" fontId="3" fillId="2" borderId="10" xfId="0" applyNumberFormat="1" applyFont="1" applyFill="1" applyBorder="1" applyAlignment="1">
      <alignment vertical="center"/>
    </xf>
    <xf numFmtId="177" fontId="3" fillId="2" borderId="42" xfId="0" applyNumberFormat="1" applyFont="1" applyFill="1" applyBorder="1" applyAlignment="1">
      <alignment vertical="center"/>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38" xfId="0" applyFont="1" applyFill="1" applyBorder="1" applyAlignment="1">
      <alignment horizontal="right" vertical="center"/>
    </xf>
    <xf numFmtId="0" fontId="5" fillId="2" borderId="33" xfId="0" applyFont="1" applyFill="1" applyBorder="1" applyAlignment="1">
      <alignment vertical="center"/>
    </xf>
    <xf numFmtId="0" fontId="5" fillId="2" borderId="10" xfId="0" applyFont="1" applyFill="1" applyBorder="1" applyAlignment="1">
      <alignment vertical="center"/>
    </xf>
    <xf numFmtId="38" fontId="16" fillId="2" borderId="1" xfId="2" applyFont="1" applyFill="1" applyBorder="1" applyAlignment="1">
      <alignment horizontal="center" vertical="center"/>
    </xf>
    <xf numFmtId="38" fontId="16" fillId="2" borderId="2" xfId="2" applyFont="1" applyFill="1" applyBorder="1" applyAlignment="1">
      <alignment horizontal="center" vertical="center"/>
    </xf>
    <xf numFmtId="38" fontId="16" fillId="2" borderId="26" xfId="2"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6" fillId="2" borderId="34" xfId="0" applyFont="1" applyFill="1" applyBorder="1" applyAlignment="1">
      <alignment horizontal="right" vertical="center"/>
    </xf>
    <xf numFmtId="0" fontId="6" fillId="2" borderId="35" xfId="0" applyFont="1" applyFill="1" applyBorder="1" applyAlignment="1">
      <alignment horizontal="right" vertical="center"/>
    </xf>
    <xf numFmtId="177" fontId="3" fillId="2" borderId="35" xfId="0" applyNumberFormat="1" applyFont="1" applyFill="1" applyBorder="1" applyAlignment="1">
      <alignment vertical="center"/>
    </xf>
    <xf numFmtId="177" fontId="3" fillId="2" borderId="43" xfId="0" applyNumberFormat="1" applyFont="1" applyFill="1" applyBorder="1" applyAlignment="1">
      <alignment vertical="center"/>
    </xf>
    <xf numFmtId="0" fontId="19" fillId="3" borderId="23"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22" xfId="0" applyFont="1" applyFill="1" applyBorder="1" applyAlignment="1">
      <alignment horizontal="center" vertical="center"/>
    </xf>
    <xf numFmtId="0" fontId="6" fillId="2" borderId="29" xfId="0" applyFont="1" applyFill="1" applyBorder="1" applyAlignment="1">
      <alignment horizontal="right" vertical="center"/>
    </xf>
    <xf numFmtId="0" fontId="6" fillId="2" borderId="37" xfId="0" applyFont="1" applyFill="1" applyBorder="1" applyAlignment="1">
      <alignment horizontal="right" vertical="center"/>
    </xf>
    <xf numFmtId="0" fontId="6" fillId="2" borderId="38" xfId="0" applyFont="1" applyFill="1" applyBorder="1" applyAlignment="1">
      <alignment horizontal="right" vertical="center"/>
    </xf>
    <xf numFmtId="0" fontId="5" fillId="2" borderId="10" xfId="0" applyFont="1" applyFill="1" applyBorder="1" applyAlignment="1">
      <alignment horizontal="center" vertical="center"/>
    </xf>
    <xf numFmtId="0" fontId="5" fillId="2" borderId="65" xfId="0" applyFont="1" applyFill="1" applyBorder="1" applyAlignme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6"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177" fontId="3" fillId="2" borderId="27" xfId="0" applyNumberFormat="1" applyFont="1" applyFill="1" applyBorder="1" applyAlignment="1">
      <alignment vertical="center"/>
    </xf>
    <xf numFmtId="177" fontId="3" fillId="2" borderId="37" xfId="0" applyNumberFormat="1" applyFont="1" applyFill="1" applyBorder="1" applyAlignment="1">
      <alignment vertical="center"/>
    </xf>
    <xf numFmtId="177" fontId="3" fillId="2" borderId="30" xfId="0" applyNumberFormat="1"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vertical="center"/>
    </xf>
    <xf numFmtId="0" fontId="3" fillId="2" borderId="9" xfId="0" applyFont="1" applyFill="1" applyBorder="1" applyAlignment="1">
      <alignment horizontal="right" vertical="center"/>
    </xf>
    <xf numFmtId="0" fontId="11" fillId="2" borderId="10" xfId="0" applyFont="1" applyFill="1" applyBorder="1" applyAlignment="1">
      <alignment horizontal="center" vertical="center"/>
    </xf>
    <xf numFmtId="0" fontId="4" fillId="8" borderId="10" xfId="0" applyFont="1" applyFill="1" applyBorder="1" applyAlignment="1" applyProtection="1">
      <alignment horizontal="center" vertical="center"/>
      <protection locked="0"/>
    </xf>
    <xf numFmtId="176" fontId="27" fillId="2" borderId="44" xfId="0" applyNumberFormat="1" applyFont="1" applyFill="1" applyBorder="1" applyAlignment="1">
      <alignment horizontal="center" vertical="center"/>
    </xf>
    <xf numFmtId="176" fontId="27" fillId="2" borderId="45" xfId="0" applyNumberFormat="1" applyFont="1" applyFill="1" applyBorder="1" applyAlignment="1">
      <alignment horizontal="center" vertical="center"/>
    </xf>
    <xf numFmtId="176" fontId="27" fillId="2" borderId="4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0" xfId="0" applyFont="1" applyFill="1" applyBorder="1" applyAlignment="1">
      <alignment horizontal="center" vertical="center"/>
    </xf>
    <xf numFmtId="38" fontId="3" fillId="2" borderId="20" xfId="2" applyFont="1" applyFill="1" applyBorder="1" applyAlignment="1">
      <alignment horizontal="right" vertical="center" shrinkToFit="1"/>
    </xf>
    <xf numFmtId="38" fontId="3" fillId="2" borderId="3" xfId="2" applyFont="1" applyFill="1" applyBorder="1" applyAlignment="1">
      <alignment horizontal="right" vertical="center" shrinkToFit="1"/>
    </xf>
    <xf numFmtId="38" fontId="3" fillId="2" borderId="4" xfId="2" applyFont="1" applyFill="1" applyBorder="1" applyAlignment="1">
      <alignment horizontal="right" vertical="center" shrinkToFit="1"/>
    </xf>
    <xf numFmtId="38" fontId="3" fillId="2" borderId="12" xfId="2" applyFont="1" applyFill="1" applyBorder="1" applyAlignment="1">
      <alignment horizontal="right" vertical="center" shrinkToFit="1"/>
    </xf>
    <xf numFmtId="38" fontId="3" fillId="2" borderId="0" xfId="2" applyFont="1" applyFill="1" applyBorder="1" applyAlignment="1">
      <alignment horizontal="right" vertical="center" shrinkToFit="1"/>
    </xf>
    <xf numFmtId="38" fontId="3" fillId="2" borderId="11" xfId="2" applyFont="1" applyFill="1" applyBorder="1" applyAlignment="1">
      <alignment horizontal="right" vertical="center" shrinkToFit="1"/>
    </xf>
    <xf numFmtId="38" fontId="3" fillId="2" borderId="52" xfId="2" applyFont="1" applyFill="1" applyBorder="1" applyAlignment="1">
      <alignment horizontal="right" vertical="center" shrinkToFit="1"/>
    </xf>
    <xf numFmtId="38" fontId="3" fillId="2" borderId="18" xfId="2" applyFont="1" applyFill="1" applyBorder="1" applyAlignment="1">
      <alignment horizontal="right" vertical="center" shrinkToFit="1"/>
    </xf>
    <xf numFmtId="38" fontId="3" fillId="2" borderId="53" xfId="2" applyFont="1" applyFill="1" applyBorder="1" applyAlignment="1">
      <alignment horizontal="right" vertical="center" shrinkToFit="1"/>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43" xfId="0"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5" fillId="0" borderId="62" xfId="0" applyFont="1" applyBorder="1" applyAlignment="1">
      <alignment horizontal="center" vertical="center"/>
    </xf>
    <xf numFmtId="0" fontId="14" fillId="8" borderId="14" xfId="0" applyFont="1" applyFill="1" applyBorder="1" applyAlignment="1" applyProtection="1">
      <alignment horizontal="center" vertical="center"/>
      <protection locked="0"/>
    </xf>
    <xf numFmtId="0" fontId="14" fillId="8" borderId="18" xfId="0" applyFont="1" applyFill="1" applyBorder="1" applyAlignment="1" applyProtection="1">
      <alignment horizontal="center" vertical="center"/>
      <protection locked="0"/>
    </xf>
    <xf numFmtId="0" fontId="9" fillId="2" borderId="10"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22" fillId="2" borderId="10" xfId="0" applyFont="1" applyFill="1" applyBorder="1" applyAlignment="1">
      <alignment horizontal="center" vertical="center"/>
    </xf>
    <xf numFmtId="0" fontId="5" fillId="0" borderId="33"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horizontal="center" vertical="center"/>
    </xf>
    <xf numFmtId="14" fontId="23" fillId="0" borderId="10"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20" fillId="2" borderId="26" xfId="0" applyFont="1" applyFill="1" applyBorder="1" applyAlignment="1">
      <alignment vertical="center"/>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48"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5" fillId="8" borderId="23" xfId="0" applyFont="1" applyFill="1" applyBorder="1" applyAlignment="1" applyProtection="1">
      <alignment horizontal="right" vertical="center" wrapText="1"/>
      <protection locked="0"/>
    </xf>
    <xf numFmtId="0" fontId="5" fillId="8" borderId="5" xfId="0" applyFont="1" applyFill="1" applyBorder="1" applyAlignment="1" applyProtection="1">
      <alignment horizontal="right" vertical="center" wrapText="1"/>
      <protection locked="0"/>
    </xf>
    <xf numFmtId="0" fontId="5" fillId="8" borderId="24" xfId="0" applyFont="1" applyFill="1" applyBorder="1" applyAlignment="1" applyProtection="1">
      <alignment horizontal="right" vertical="center" wrapText="1"/>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4" fillId="4" borderId="57" xfId="0" applyFont="1" applyFill="1" applyBorder="1" applyAlignment="1" applyProtection="1">
      <alignment horizontal="center" vertical="center"/>
      <protection locked="0"/>
    </xf>
    <xf numFmtId="0" fontId="14" fillId="4" borderId="14"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4"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9" borderId="28" xfId="0" applyFont="1" applyFill="1" applyBorder="1" applyAlignment="1">
      <alignment horizontal="center" vertical="center"/>
    </xf>
    <xf numFmtId="0" fontId="10" fillId="9" borderId="6" xfId="0" applyFont="1" applyFill="1" applyBorder="1" applyAlignment="1">
      <alignment horizontal="center" vertical="center"/>
    </xf>
    <xf numFmtId="0" fontId="9" fillId="2" borderId="2" xfId="0" applyFont="1" applyFill="1" applyBorder="1" applyAlignment="1">
      <alignment vertical="center" wrapText="1"/>
    </xf>
    <xf numFmtId="0" fontId="9" fillId="2" borderId="26" xfId="0" applyFont="1" applyFill="1" applyBorder="1" applyAlignment="1">
      <alignment vertical="center" wrapText="1"/>
    </xf>
    <xf numFmtId="0" fontId="32" fillId="3" borderId="23" xfId="0" applyFont="1" applyFill="1" applyBorder="1" applyAlignment="1">
      <alignment horizontal="center" vertical="center"/>
    </xf>
    <xf numFmtId="0" fontId="32" fillId="3" borderId="5" xfId="0" applyFont="1" applyFill="1" applyBorder="1" applyAlignment="1">
      <alignment horizontal="center" vertical="center"/>
    </xf>
    <xf numFmtId="38" fontId="16" fillId="2" borderId="7" xfId="2" applyFont="1" applyFill="1" applyBorder="1" applyAlignment="1">
      <alignment horizontal="center" vertical="center"/>
    </xf>
    <xf numFmtId="38" fontId="16" fillId="2" borderId="5" xfId="2" applyFont="1" applyFill="1" applyBorder="1" applyAlignment="1">
      <alignment horizontal="center" vertical="center"/>
    </xf>
    <xf numFmtId="38" fontId="16" fillId="2" borderId="24" xfId="2" applyFont="1" applyFill="1" applyBorder="1" applyAlignment="1">
      <alignment horizontal="center" vertical="center"/>
    </xf>
    <xf numFmtId="177" fontId="9" fillId="2" borderId="1" xfId="0" applyNumberFormat="1" applyFont="1" applyFill="1" applyBorder="1" applyAlignment="1">
      <alignment horizontal="right" vertical="center" wrapText="1"/>
    </xf>
    <xf numFmtId="177" fontId="9" fillId="2" borderId="2" xfId="0" applyNumberFormat="1" applyFont="1" applyFill="1" applyBorder="1" applyAlignment="1">
      <alignment horizontal="right" vertical="center" wrapText="1"/>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5" fillId="2" borderId="33" xfId="0" applyFont="1" applyFill="1" applyBorder="1" applyAlignment="1">
      <alignment horizontal="center" vertical="center"/>
    </xf>
    <xf numFmtId="0" fontId="15" fillId="2" borderId="10" xfId="0" applyFont="1" applyFill="1" applyBorder="1" applyAlignment="1">
      <alignment horizontal="center" vertical="center"/>
    </xf>
    <xf numFmtId="0" fontId="4" fillId="4" borderId="10" xfId="0" applyFont="1" applyFill="1" applyBorder="1" applyAlignment="1" applyProtection="1">
      <alignment horizontal="center" vertical="center" shrinkToFit="1"/>
      <protection locked="0"/>
    </xf>
    <xf numFmtId="0" fontId="6" fillId="2" borderId="2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38" fontId="3" fillId="2" borderId="20" xfId="2" applyFont="1" applyFill="1" applyBorder="1" applyAlignment="1">
      <alignment horizontal="center" vertical="center"/>
    </xf>
    <xf numFmtId="38" fontId="3" fillId="2" borderId="3" xfId="2" applyFont="1" applyFill="1" applyBorder="1" applyAlignment="1">
      <alignment horizontal="center" vertical="center"/>
    </xf>
    <xf numFmtId="38" fontId="3" fillId="2" borderId="49" xfId="2" applyFont="1" applyFill="1" applyBorder="1" applyAlignment="1">
      <alignment horizontal="center" vertical="center"/>
    </xf>
    <xf numFmtId="38" fontId="3" fillId="2" borderId="12" xfId="2" applyFont="1" applyFill="1" applyBorder="1" applyAlignment="1">
      <alignment horizontal="center" vertical="center"/>
    </xf>
    <xf numFmtId="38" fontId="3" fillId="2" borderId="0" xfId="2" applyFont="1" applyFill="1" applyBorder="1" applyAlignment="1">
      <alignment horizontal="center" vertical="center"/>
    </xf>
    <xf numFmtId="38" fontId="3" fillId="2" borderId="25" xfId="2" applyFont="1" applyFill="1" applyBorder="1" applyAlignment="1">
      <alignment horizontal="center" vertical="center"/>
    </xf>
    <xf numFmtId="38" fontId="3" fillId="2" borderId="52" xfId="2" applyFont="1" applyFill="1" applyBorder="1" applyAlignment="1">
      <alignment horizontal="center" vertical="center"/>
    </xf>
    <xf numFmtId="38" fontId="3" fillId="2" borderId="18" xfId="2" applyFont="1" applyFill="1" applyBorder="1" applyAlignment="1">
      <alignment horizontal="center" vertical="center"/>
    </xf>
    <xf numFmtId="38" fontId="3" fillId="2" borderId="19" xfId="2" applyFont="1" applyFill="1" applyBorder="1" applyAlignment="1">
      <alignment horizontal="center" vertical="center"/>
    </xf>
    <xf numFmtId="0" fontId="8" fillId="2" borderId="23"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28"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5" fillId="0" borderId="21"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6" fillId="2" borderId="20"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30" fillId="14" borderId="13" xfId="0" applyFont="1" applyFill="1" applyBorder="1" applyAlignment="1">
      <alignment horizontal="center" vertical="center"/>
    </xf>
    <xf numFmtId="0" fontId="30" fillId="14" borderId="1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4" xfId="0" applyFont="1" applyFill="1" applyBorder="1" applyAlignment="1">
      <alignment horizontal="center" vertical="center"/>
    </xf>
    <xf numFmtId="38" fontId="3" fillId="2" borderId="1"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26" xfId="2" applyFont="1" applyFill="1" applyBorder="1" applyAlignment="1">
      <alignment horizontal="right"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3" fillId="2" borderId="27" xfId="0" applyFont="1" applyFill="1" applyBorder="1" applyAlignment="1">
      <alignment horizontal="right" vertical="center" wrapText="1" shrinkToFit="1"/>
    </xf>
    <xf numFmtId="0" fontId="3" fillId="2" borderId="37" xfId="0" applyFont="1" applyFill="1" applyBorder="1" applyAlignment="1">
      <alignment horizontal="right" vertical="center" wrapText="1" shrinkToFit="1"/>
    </xf>
    <xf numFmtId="0" fontId="3" fillId="2" borderId="38" xfId="0" applyFont="1" applyFill="1" applyBorder="1" applyAlignment="1">
      <alignment horizontal="right" vertical="center" wrapText="1" shrinkToFit="1"/>
    </xf>
    <xf numFmtId="0" fontId="8" fillId="2" borderId="29" xfId="0" applyFont="1" applyFill="1" applyBorder="1" applyAlignment="1">
      <alignment horizontal="center" vertical="center" wrapText="1" shrinkToFit="1"/>
    </xf>
    <xf numFmtId="0" fontId="8" fillId="2" borderId="37" xfId="0" applyFont="1" applyFill="1" applyBorder="1" applyAlignment="1">
      <alignment horizontal="center" vertical="center" wrapText="1" shrinkToFit="1"/>
    </xf>
    <xf numFmtId="0" fontId="8" fillId="2" borderId="38" xfId="0" applyFont="1" applyFill="1" applyBorder="1" applyAlignment="1">
      <alignment horizontal="center" vertical="center" wrapText="1" shrinkToFit="1"/>
    </xf>
    <xf numFmtId="0" fontId="23" fillId="0" borderId="1" xfId="0" applyFont="1" applyBorder="1" applyAlignment="1">
      <alignment horizontal="center" vertical="center"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3" fillId="2" borderId="20"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52"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53" xfId="0" applyFont="1" applyFill="1" applyBorder="1" applyAlignment="1">
      <alignment horizontal="right" vertical="center"/>
    </xf>
    <xf numFmtId="0" fontId="3" fillId="2" borderId="2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3" xfId="0" applyFont="1" applyFill="1" applyBorder="1" applyAlignment="1">
      <alignment horizontal="center" vertical="center"/>
    </xf>
    <xf numFmtId="0" fontId="11" fillId="2" borderId="10" xfId="0" applyFont="1" applyFill="1" applyBorder="1" applyAlignment="1">
      <alignment horizontal="center" vertical="center" wrapText="1"/>
    </xf>
    <xf numFmtId="38" fontId="31" fillId="14" borderId="54" xfId="2" applyFont="1" applyFill="1" applyBorder="1" applyAlignment="1">
      <alignment horizontal="center" vertical="center"/>
    </xf>
    <xf numFmtId="38" fontId="31" fillId="14" borderId="55" xfId="2" applyFont="1" applyFill="1" applyBorder="1" applyAlignment="1">
      <alignment horizontal="center" vertical="center"/>
    </xf>
    <xf numFmtId="38" fontId="31" fillId="14" borderId="50" xfId="2" applyFont="1" applyFill="1" applyBorder="1" applyAlignment="1">
      <alignment horizontal="center" vertical="center"/>
    </xf>
    <xf numFmtId="0" fontId="23" fillId="0" borderId="2" xfId="0" applyFont="1" applyBorder="1" applyAlignment="1">
      <alignment horizontal="center" vertical="center" wrapText="1"/>
    </xf>
    <xf numFmtId="0" fontId="5" fillId="0" borderId="10" xfId="0" applyFont="1" applyBorder="1" applyAlignment="1">
      <alignment horizontal="left" vertical="center"/>
    </xf>
    <xf numFmtId="0" fontId="10" fillId="0" borderId="50" xfId="0" applyFont="1" applyBorder="1" applyAlignment="1">
      <alignment horizontal="center" vertical="center"/>
    </xf>
    <xf numFmtId="0" fontId="10" fillId="0" borderId="9" xfId="0" applyFont="1" applyBorder="1" applyAlignment="1">
      <alignment horizontal="center" vertical="center"/>
    </xf>
    <xf numFmtId="38" fontId="9" fillId="2" borderId="9" xfId="2" applyFont="1" applyFill="1" applyBorder="1" applyAlignment="1">
      <alignment horizontal="right" vertical="center" wrapText="1"/>
    </xf>
    <xf numFmtId="38" fontId="9" fillId="2" borderId="62" xfId="2" applyFont="1" applyFill="1" applyBorder="1" applyAlignment="1">
      <alignment horizontal="right" vertical="center" wrapText="1"/>
    </xf>
    <xf numFmtId="0" fontId="5" fillId="0" borderId="35" xfId="0" applyFont="1" applyBorder="1" applyAlignment="1">
      <alignment vertical="center"/>
    </xf>
    <xf numFmtId="38" fontId="5" fillId="0" borderId="42" xfId="2" applyFont="1" applyBorder="1" applyAlignment="1">
      <alignment horizontal="center" vertical="center"/>
    </xf>
    <xf numFmtId="38" fontId="31" fillId="14" borderId="42" xfId="2" applyFont="1" applyFill="1" applyBorder="1" applyAlignment="1">
      <alignment horizontal="center" vertical="center"/>
    </xf>
    <xf numFmtId="0" fontId="10" fillId="0" borderId="54" xfId="0" applyFont="1" applyBorder="1" applyAlignment="1">
      <alignment horizontal="center" vertical="center"/>
    </xf>
    <xf numFmtId="0" fontId="10" fillId="0" borderId="65" xfId="0" applyFont="1" applyBorder="1" applyAlignment="1">
      <alignment horizontal="center" vertical="center"/>
    </xf>
    <xf numFmtId="38" fontId="5" fillId="8" borderId="65" xfId="2" applyFont="1" applyFill="1" applyBorder="1" applyAlignment="1" applyProtection="1">
      <alignment horizontal="center" vertical="center"/>
      <protection locked="0"/>
    </xf>
    <xf numFmtId="38" fontId="9" fillId="2" borderId="65" xfId="2" applyFont="1" applyFill="1" applyBorder="1" applyAlignment="1">
      <alignment horizontal="right" vertical="center" wrapText="1"/>
    </xf>
    <xf numFmtId="38" fontId="9" fillId="2" borderId="66" xfId="2" applyFont="1" applyFill="1" applyBorder="1" applyAlignment="1">
      <alignment horizontal="right" vertical="center" wrapText="1"/>
    </xf>
    <xf numFmtId="38" fontId="31" fillId="14" borderId="66" xfId="2" applyFont="1" applyFill="1" applyBorder="1" applyAlignment="1">
      <alignment horizontal="center" vertical="center"/>
    </xf>
    <xf numFmtId="38" fontId="31" fillId="14" borderId="68" xfId="2" applyFont="1" applyFill="1" applyBorder="1" applyAlignment="1">
      <alignment horizontal="center" vertical="center"/>
    </xf>
    <xf numFmtId="38" fontId="31" fillId="14" borderId="62" xfId="2" applyFont="1" applyFill="1" applyBorder="1" applyAlignment="1">
      <alignment horizontal="center" vertical="center"/>
    </xf>
    <xf numFmtId="38" fontId="5" fillId="0" borderId="66" xfId="2" applyFont="1" applyBorder="1" applyAlignment="1">
      <alignment horizontal="center" vertical="center"/>
    </xf>
    <xf numFmtId="38" fontId="5" fillId="0" borderId="68" xfId="2" applyFont="1" applyBorder="1" applyAlignment="1">
      <alignment horizontal="center" vertical="center"/>
    </xf>
    <xf numFmtId="38" fontId="5" fillId="0" borderId="62" xfId="2" applyFont="1" applyBorder="1" applyAlignment="1">
      <alignment horizontal="center" vertical="center"/>
    </xf>
    <xf numFmtId="0" fontId="5" fillId="0" borderId="35" xfId="0" applyFont="1" applyBorder="1" applyAlignment="1">
      <alignment horizontal="left" vertical="center"/>
    </xf>
    <xf numFmtId="38" fontId="31" fillId="14" borderId="72" xfId="2" applyFont="1" applyFill="1" applyBorder="1" applyAlignment="1">
      <alignment horizontal="center" vertical="center"/>
    </xf>
    <xf numFmtId="38" fontId="3" fillId="2" borderId="27" xfId="2" applyFont="1" applyFill="1" applyBorder="1" applyAlignment="1">
      <alignment horizontal="right" vertical="center"/>
    </xf>
    <xf numFmtId="38" fontId="3" fillId="2" borderId="37" xfId="2" applyFont="1" applyFill="1" applyBorder="1" applyAlignment="1">
      <alignment horizontal="right" vertical="center"/>
    </xf>
    <xf numFmtId="38" fontId="3" fillId="2" borderId="30" xfId="2" applyFont="1" applyFill="1" applyBorder="1" applyAlignment="1">
      <alignment horizontal="right" vertical="center"/>
    </xf>
    <xf numFmtId="0" fontId="8" fillId="2" borderId="29" xfId="0" applyFont="1" applyFill="1" applyBorder="1" applyAlignment="1">
      <alignment horizontal="right" vertical="center"/>
    </xf>
    <xf numFmtId="0" fontId="8" fillId="2" borderId="37" xfId="0" applyFont="1" applyFill="1" applyBorder="1" applyAlignment="1">
      <alignment horizontal="right" vertical="center"/>
    </xf>
    <xf numFmtId="0" fontId="8" fillId="2" borderId="38"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4" xfId="0" applyFont="1" applyFill="1" applyBorder="1" applyAlignment="1">
      <alignment vertical="center"/>
    </xf>
    <xf numFmtId="0" fontId="24" fillId="4" borderId="10"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21" fillId="2" borderId="34" xfId="0" applyFont="1" applyFill="1" applyBorder="1" applyAlignment="1">
      <alignment horizontal="right" vertical="center"/>
    </xf>
    <xf numFmtId="0" fontId="21" fillId="2" borderId="35" xfId="0" applyFont="1" applyFill="1" applyBorder="1" applyAlignment="1">
      <alignment horizontal="right" vertical="center"/>
    </xf>
    <xf numFmtId="38" fontId="21" fillId="2" borderId="35" xfId="0" applyNumberFormat="1" applyFont="1" applyFill="1" applyBorder="1" applyAlignment="1">
      <alignment horizontal="right" vertical="center"/>
    </xf>
    <xf numFmtId="0" fontId="21" fillId="2" borderId="43" xfId="0" applyFont="1" applyFill="1" applyBorder="1" applyAlignment="1">
      <alignment horizontal="right" vertical="center"/>
    </xf>
    <xf numFmtId="0" fontId="26" fillId="3" borderId="31" xfId="0" applyFont="1" applyFill="1" applyBorder="1" applyAlignment="1">
      <alignment horizontal="center" vertical="center"/>
    </xf>
    <xf numFmtId="0" fontId="26" fillId="3" borderId="32" xfId="0" applyFont="1" applyFill="1" applyBorder="1" applyAlignment="1">
      <alignment horizontal="center" vertical="center"/>
    </xf>
    <xf numFmtId="0" fontId="26" fillId="3" borderId="41" xfId="0" applyFont="1" applyFill="1" applyBorder="1" applyAlignment="1">
      <alignment horizontal="center" vertical="center"/>
    </xf>
    <xf numFmtId="0" fontId="0" fillId="2" borderId="33" xfId="0" applyFill="1" applyBorder="1" applyAlignment="1">
      <alignment horizontal="center"/>
    </xf>
    <xf numFmtId="0" fontId="0" fillId="2" borderId="10" xfId="0" applyFill="1" applyBorder="1" applyAlignment="1">
      <alignment horizontal="center"/>
    </xf>
    <xf numFmtId="0" fontId="12" fillId="2" borderId="10" xfId="0" applyFont="1" applyFill="1" applyBorder="1" applyAlignment="1">
      <alignment horizontal="center" vertical="center"/>
    </xf>
    <xf numFmtId="0" fontId="12" fillId="2" borderId="42" xfId="0" applyFont="1" applyFill="1" applyBorder="1" applyAlignment="1">
      <alignment horizontal="center" vertical="center"/>
    </xf>
    <xf numFmtId="0" fontId="0" fillId="4" borderId="10" xfId="0" applyFill="1" applyBorder="1" applyAlignment="1" applyProtection="1">
      <alignment horizontal="center" vertical="center"/>
      <protection locked="0"/>
    </xf>
    <xf numFmtId="38" fontId="0" fillId="2" borderId="10" xfId="2" applyFont="1" applyFill="1" applyBorder="1" applyAlignment="1">
      <alignment horizontal="center" vertical="center"/>
    </xf>
    <xf numFmtId="0" fontId="0" fillId="8" borderId="10" xfId="0" applyFill="1" applyBorder="1" applyAlignment="1" applyProtection="1">
      <alignment horizontal="center" vertical="center"/>
      <protection locked="0"/>
    </xf>
    <xf numFmtId="38" fontId="21" fillId="2" borderId="10" xfId="2" applyFont="1" applyFill="1" applyBorder="1" applyAlignment="1">
      <alignment horizontal="right" vertical="center"/>
    </xf>
    <xf numFmtId="38" fontId="21" fillId="2" borderId="42" xfId="2" applyFont="1" applyFill="1" applyBorder="1" applyAlignment="1">
      <alignment horizontal="right" vertical="center"/>
    </xf>
    <xf numFmtId="38" fontId="0" fillId="2" borderId="65" xfId="2" applyFont="1" applyFill="1" applyBorder="1" applyAlignment="1">
      <alignment horizontal="center" vertical="center"/>
    </xf>
    <xf numFmtId="0" fontId="26" fillId="3" borderId="13"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15" xfId="0" applyFont="1" applyFill="1" applyBorder="1" applyAlignment="1">
      <alignment horizontal="center" vertical="center"/>
    </xf>
    <xf numFmtId="0" fontId="0" fillId="2" borderId="10" xfId="0" applyFill="1" applyBorder="1" applyAlignment="1">
      <alignment horizontal="center" vertical="center"/>
    </xf>
    <xf numFmtId="0" fontId="19" fillId="3" borderId="31"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41" xfId="0" applyFont="1" applyFill="1" applyBorder="1" applyAlignment="1">
      <alignment horizontal="center" vertical="center"/>
    </xf>
    <xf numFmtId="0" fontId="0" fillId="2" borderId="16"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xf>
    <xf numFmtId="0" fontId="12" fillId="2" borderId="10" xfId="0" applyFont="1" applyFill="1" applyBorder="1" applyAlignment="1">
      <alignment horizontal="center" vertical="center" wrapText="1"/>
    </xf>
    <xf numFmtId="0" fontId="0" fillId="0" borderId="0" xfId="0" applyBorder="1" applyAlignment="1">
      <alignment horizontal="right" vertical="center"/>
    </xf>
    <xf numFmtId="0" fontId="0" fillId="8" borderId="65" xfId="0" applyFill="1" applyBorder="1" applyAlignment="1" applyProtection="1">
      <alignment horizontal="center" vertical="center"/>
      <protection locked="0"/>
    </xf>
    <xf numFmtId="38" fontId="21" fillId="2" borderId="65" xfId="2" applyFont="1" applyFill="1" applyBorder="1" applyAlignment="1">
      <alignment horizontal="right" vertical="center"/>
    </xf>
    <xf numFmtId="38" fontId="21" fillId="2" borderId="66" xfId="2" applyFont="1" applyFill="1" applyBorder="1" applyAlignment="1">
      <alignment horizontal="right" vertical="center"/>
    </xf>
    <xf numFmtId="0" fontId="0" fillId="4" borderId="65" xfId="0" applyFill="1" applyBorder="1" applyAlignment="1" applyProtection="1">
      <alignment horizontal="center" vertical="center"/>
      <protection locked="0"/>
    </xf>
    <xf numFmtId="0" fontId="10" fillId="0" borderId="28" xfId="0" applyFont="1" applyFill="1" applyBorder="1" applyAlignment="1">
      <alignment horizontal="center" vertical="center"/>
    </xf>
    <xf numFmtId="0" fontId="10" fillId="0" borderId="6" xfId="0" applyFont="1" applyFill="1" applyBorder="1" applyAlignment="1">
      <alignment horizontal="center" vertical="center"/>
    </xf>
    <xf numFmtId="0" fontId="19" fillId="3" borderId="21" xfId="0" applyFont="1" applyFill="1" applyBorder="1" applyAlignment="1">
      <alignment horizontal="center" vertical="center"/>
    </xf>
    <xf numFmtId="0" fontId="9" fillId="2" borderId="29" xfId="0" applyFont="1" applyFill="1" applyBorder="1" applyAlignment="1">
      <alignment horizontal="right" vertical="center"/>
    </xf>
    <xf numFmtId="0" fontId="9" fillId="2" borderId="37" xfId="0" applyFont="1" applyFill="1" applyBorder="1" applyAlignment="1">
      <alignment horizontal="right" vertical="center"/>
    </xf>
    <xf numFmtId="0" fontId="9" fillId="2" borderId="38" xfId="0" applyFont="1" applyFill="1" applyBorder="1" applyAlignment="1">
      <alignment horizontal="right" vertical="center"/>
    </xf>
    <xf numFmtId="0" fontId="0" fillId="8" borderId="10"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protection locked="0"/>
    </xf>
    <xf numFmtId="38" fontId="21" fillId="2" borderId="35" xfId="2" applyFont="1" applyFill="1" applyBorder="1" applyAlignment="1">
      <alignment horizontal="right" vertical="center"/>
    </xf>
    <xf numFmtId="38" fontId="21" fillId="2" borderId="43" xfId="2" applyFont="1" applyFill="1" applyBorder="1" applyAlignment="1">
      <alignment horizontal="right" vertical="center"/>
    </xf>
    <xf numFmtId="0" fontId="0" fillId="2" borderId="1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4"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0" fillId="2" borderId="28" xfId="0" applyFill="1" applyBorder="1" applyAlignment="1">
      <alignment horizontal="center"/>
    </xf>
    <xf numFmtId="0" fontId="0" fillId="2" borderId="6" xfId="0" applyFill="1" applyBorder="1" applyAlignment="1">
      <alignment horizontal="center"/>
    </xf>
    <xf numFmtId="0" fontId="0" fillId="0" borderId="3" xfId="0" applyBorder="1" applyAlignment="1">
      <alignment horizontal="center" vertical="center" wrapText="1"/>
    </xf>
    <xf numFmtId="0" fontId="0" fillId="0" borderId="3" xfId="0" applyBorder="1" applyAlignment="1">
      <alignment horizontal="center" vertical="center"/>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0" fontId="9" fillId="2" borderId="53" xfId="0" applyFont="1" applyFill="1" applyBorder="1" applyAlignment="1">
      <alignment horizontal="right" vertical="center"/>
    </xf>
    <xf numFmtId="0" fontId="0" fillId="2" borderId="42" xfId="0" applyFill="1" applyBorder="1" applyAlignment="1">
      <alignment horizontal="center" vertical="center"/>
    </xf>
    <xf numFmtId="0" fontId="35"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0" xfId="0" applyFont="1" applyAlignment="1">
      <alignment horizontal="left" vertical="top" wrapText="1"/>
    </xf>
    <xf numFmtId="0" fontId="10" fillId="9" borderId="51" xfId="0" applyFont="1" applyFill="1" applyBorder="1" applyAlignment="1">
      <alignment horizontal="center" vertical="center"/>
    </xf>
    <xf numFmtId="0" fontId="10" fillId="9" borderId="4" xfId="0" applyFont="1" applyFill="1" applyBorder="1" applyAlignment="1">
      <alignment horizontal="center" vertical="center"/>
    </xf>
    <xf numFmtId="0" fontId="0" fillId="0" borderId="14" xfId="0" applyBorder="1" applyAlignment="1">
      <alignment horizontal="right" vertical="top" wrapText="1"/>
    </xf>
    <xf numFmtId="0" fontId="0" fillId="0" borderId="14" xfId="0" applyBorder="1" applyAlignment="1">
      <alignment horizontal="right" vertical="top"/>
    </xf>
    <xf numFmtId="0" fontId="0" fillId="0" borderId="0" xfId="0" applyBorder="1" applyAlignment="1">
      <alignment horizontal="right" vertical="top"/>
    </xf>
    <xf numFmtId="0" fontId="0" fillId="0" borderId="2" xfId="0" applyBorder="1" applyAlignment="1" applyProtection="1">
      <alignment horizontal="right" vertical="center"/>
    </xf>
    <xf numFmtId="0" fontId="0" fillId="0" borderId="10" xfId="0" applyBorder="1" applyAlignment="1" applyProtection="1">
      <alignment horizontal="center" vertical="center"/>
    </xf>
    <xf numFmtId="38" fontId="0" fillId="0" borderId="10" xfId="2" applyFont="1" applyBorder="1" applyAlignment="1" applyProtection="1">
      <alignment vertical="center"/>
    </xf>
    <xf numFmtId="38" fontId="0" fillId="0" borderId="10" xfId="2"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38" fontId="0" fillId="0" borderId="1" xfId="2" applyFont="1" applyBorder="1" applyAlignment="1" applyProtection="1">
      <alignment horizontal="right" vertical="center"/>
    </xf>
    <xf numFmtId="38" fontId="0" fillId="0" borderId="2" xfId="2" applyFont="1" applyBorder="1" applyAlignment="1" applyProtection="1">
      <alignment horizontal="right" vertical="center"/>
    </xf>
    <xf numFmtId="38" fontId="0" fillId="0" borderId="6" xfId="2" applyFont="1" applyBorder="1" applyAlignment="1" applyProtection="1">
      <alignment horizontal="right" vertical="center"/>
    </xf>
    <xf numFmtId="38" fontId="0" fillId="0" borderId="1" xfId="2" applyFont="1" applyBorder="1" applyAlignment="1" applyProtection="1">
      <alignment horizontal="center" vertical="center"/>
    </xf>
    <xf numFmtId="38" fontId="0" fillId="0" borderId="2" xfId="2" applyFont="1" applyBorder="1" applyAlignment="1" applyProtection="1">
      <alignment horizontal="center" vertical="center"/>
    </xf>
    <xf numFmtId="38" fontId="0" fillId="0" borderId="6" xfId="2" applyFont="1" applyBorder="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10" xfId="0" applyBorder="1" applyAlignment="1" applyProtection="1">
      <alignment vertical="center"/>
    </xf>
    <xf numFmtId="0" fontId="0" fillId="0" borderId="10" xfId="0" applyFont="1" applyBorder="1" applyAlignment="1" applyProtection="1">
      <alignment vertical="center"/>
    </xf>
    <xf numFmtId="38" fontId="0" fillId="0" borderId="10" xfId="0" applyNumberFormat="1" applyBorder="1" applyAlignment="1" applyProtection="1">
      <alignment horizontal="right" vertical="center"/>
    </xf>
    <xf numFmtId="0" fontId="0" fillId="0" borderId="10" xfId="0" applyBorder="1" applyAlignment="1" applyProtection="1">
      <alignment horizontal="right" vertical="center"/>
    </xf>
    <xf numFmtId="0" fontId="0" fillId="0" borderId="5" xfId="0" applyBorder="1" applyAlignment="1" applyProtection="1">
      <alignment horizontal="center" vertical="center"/>
    </xf>
    <xf numFmtId="0" fontId="0" fillId="0" borderId="0" xfId="0" applyAlignment="1" applyProtection="1">
      <alignment horizontal="center" vertical="center"/>
    </xf>
    <xf numFmtId="0" fontId="6" fillId="0" borderId="0" xfId="0" applyFont="1" applyBorder="1" applyAlignment="1" applyProtection="1">
      <alignment horizontal="left" vertical="center"/>
    </xf>
    <xf numFmtId="0" fontId="6" fillId="0" borderId="63" xfId="0" applyFont="1" applyBorder="1" applyAlignment="1" applyProtection="1">
      <alignment horizontal="left" vertical="center"/>
    </xf>
    <xf numFmtId="0" fontId="5" fillId="0" borderId="5" xfId="0" applyFont="1" applyFill="1" applyBorder="1" applyAlignment="1" applyProtection="1">
      <alignment horizontal="center" vertical="center"/>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20" xfId="0" applyBorder="1" applyAlignment="1" applyProtection="1">
      <alignment horizontal="center"/>
    </xf>
    <xf numFmtId="0" fontId="0" fillId="0" borderId="12" xfId="0" applyBorder="1" applyAlignment="1" applyProtection="1">
      <alignment horizontal="center"/>
    </xf>
    <xf numFmtId="0" fontId="0" fillId="0" borderId="7" xfId="0" applyBorder="1" applyAlignment="1" applyProtection="1">
      <alignment horizontal="center"/>
    </xf>
    <xf numFmtId="0" fontId="13" fillId="0" borderId="0" xfId="0" applyFont="1" applyBorder="1" applyAlignment="1" applyProtection="1">
      <alignment horizontal="center" vertical="center"/>
    </xf>
    <xf numFmtId="0" fontId="13" fillId="0" borderId="63" xfId="0" applyFont="1" applyBorder="1" applyAlignment="1" applyProtection="1">
      <alignment horizontal="center" vertical="center"/>
    </xf>
    <xf numFmtId="38" fontId="29" fillId="0" borderId="0" xfId="0" applyNumberFormat="1" applyFont="1" applyBorder="1" applyAlignment="1" applyProtection="1">
      <alignment horizontal="center" vertical="center"/>
    </xf>
    <xf numFmtId="38" fontId="29" fillId="0" borderId="63" xfId="0" applyNumberFormat="1" applyFont="1" applyBorder="1" applyAlignment="1" applyProtection="1">
      <alignment horizontal="center" vertical="center"/>
    </xf>
    <xf numFmtId="0" fontId="5" fillId="0" borderId="64" xfId="0" applyFont="1" applyBorder="1" applyAlignment="1" applyProtection="1">
      <alignment horizontal="center" vertical="center" wrapText="1"/>
    </xf>
    <xf numFmtId="0" fontId="5" fillId="0" borderId="5" xfId="0" applyFont="1" applyFill="1" applyBorder="1" applyAlignment="1" applyProtection="1">
      <alignment horizontal="right" vertical="center"/>
    </xf>
    <xf numFmtId="0" fontId="5" fillId="0" borderId="5" xfId="0" applyFont="1" applyBorder="1" applyAlignment="1" applyProtection="1">
      <alignment horizontal="center" vertical="center" wrapText="1"/>
    </xf>
    <xf numFmtId="0" fontId="0" fillId="0" borderId="20" xfId="0" applyBorder="1" applyAlignment="1" applyProtection="1">
      <alignment horizontal="center" vertical="center" textRotation="255" wrapText="1"/>
    </xf>
    <xf numFmtId="0" fontId="0" fillId="0" borderId="3" xfId="0" applyBorder="1" applyAlignment="1" applyProtection="1">
      <alignment horizontal="center" vertical="center" textRotation="255" wrapText="1"/>
    </xf>
    <xf numFmtId="0" fontId="0" fillId="0" borderId="4" xfId="0" applyBorder="1" applyAlignment="1" applyProtection="1">
      <alignment horizontal="center" vertical="center" textRotation="255" wrapText="1"/>
    </xf>
    <xf numFmtId="0" fontId="0" fillId="0" borderId="12" xfId="0" applyBorder="1" applyAlignment="1" applyProtection="1">
      <alignment horizontal="center" vertical="center" textRotation="255" wrapText="1"/>
    </xf>
    <xf numFmtId="0" fontId="0" fillId="0" borderId="0" xfId="0" applyBorder="1" applyAlignment="1" applyProtection="1">
      <alignment horizontal="center" vertical="center" textRotation="255" wrapText="1"/>
    </xf>
    <xf numFmtId="0" fontId="0" fillId="0" borderId="11" xfId="0" applyBorder="1" applyAlignment="1" applyProtection="1">
      <alignment horizontal="center" vertical="center" textRotation="255" wrapText="1"/>
    </xf>
    <xf numFmtId="0" fontId="0" fillId="0" borderId="7" xfId="0"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0" fillId="0" borderId="8" xfId="0" applyBorder="1" applyAlignment="1" applyProtection="1">
      <alignment horizontal="center" vertical="center" textRotation="255" wrapText="1"/>
    </xf>
    <xf numFmtId="0" fontId="25" fillId="0" borderId="20" xfId="0" applyFont="1" applyBorder="1" applyAlignment="1" applyProtection="1">
      <alignment horizontal="center" vertical="center" textRotation="255" wrapText="1"/>
    </xf>
    <xf numFmtId="0" fontId="25" fillId="0" borderId="3" xfId="0" applyFont="1" applyBorder="1" applyAlignment="1" applyProtection="1">
      <alignment horizontal="center" vertical="center" textRotation="255" wrapText="1"/>
    </xf>
    <xf numFmtId="0" fontId="25" fillId="0" borderId="4" xfId="0" applyFont="1" applyBorder="1" applyAlignment="1" applyProtection="1">
      <alignment horizontal="center" vertical="center" textRotation="255" wrapText="1"/>
    </xf>
    <xf numFmtId="0" fontId="25" fillId="0" borderId="12" xfId="0" applyFont="1" applyBorder="1" applyAlignment="1" applyProtection="1">
      <alignment horizontal="center" vertical="center" textRotation="255" wrapText="1"/>
    </xf>
    <xf numFmtId="0" fontId="25" fillId="0" borderId="0" xfId="0" applyFont="1" applyBorder="1" applyAlignment="1" applyProtection="1">
      <alignment horizontal="center" vertical="center" textRotation="255" wrapText="1"/>
    </xf>
    <xf numFmtId="0" fontId="25" fillId="0" borderId="11" xfId="0" applyFont="1" applyBorder="1" applyAlignment="1" applyProtection="1">
      <alignment horizontal="center" vertical="center" textRotation="255" wrapText="1"/>
    </xf>
    <xf numFmtId="0" fontId="25" fillId="0" borderId="7" xfId="0" applyFont="1" applyBorder="1" applyAlignment="1" applyProtection="1">
      <alignment horizontal="center" vertical="center" textRotation="255" wrapText="1"/>
    </xf>
    <xf numFmtId="0" fontId="25" fillId="0" borderId="5" xfId="0" applyFont="1" applyBorder="1" applyAlignment="1" applyProtection="1">
      <alignment horizontal="center" vertical="center" textRotation="255" wrapText="1"/>
    </xf>
    <xf numFmtId="0" fontId="25" fillId="0" borderId="8" xfId="0" applyFont="1" applyBorder="1" applyAlignment="1" applyProtection="1">
      <alignment horizontal="center" vertical="center" textRotation="255" wrapText="1"/>
    </xf>
    <xf numFmtId="0" fontId="17" fillId="11" borderId="13" xfId="0" applyFont="1" applyFill="1" applyBorder="1" applyAlignment="1">
      <alignment horizontal="center"/>
    </xf>
    <xf numFmtId="0" fontId="17" fillId="11" borderId="15" xfId="0" applyFont="1" applyFill="1" applyBorder="1" applyAlignment="1">
      <alignment horizontal="center"/>
    </xf>
    <xf numFmtId="0" fontId="17" fillId="11" borderId="21" xfId="0" applyFont="1" applyFill="1" applyBorder="1" applyAlignment="1">
      <alignment horizontal="center"/>
    </xf>
    <xf numFmtId="0" fontId="17" fillId="11" borderId="22" xfId="0" applyFont="1" applyFill="1" applyBorder="1" applyAlignment="1">
      <alignment horizontal="center"/>
    </xf>
    <xf numFmtId="0" fontId="17" fillId="12" borderId="28" xfId="0" applyFont="1" applyFill="1" applyBorder="1" applyAlignment="1">
      <alignment horizontal="center"/>
    </xf>
    <xf numFmtId="0" fontId="17" fillId="12" borderId="2" xfId="0" applyFont="1" applyFill="1" applyBorder="1" applyAlignment="1">
      <alignment horizontal="center"/>
    </xf>
    <xf numFmtId="0" fontId="17" fillId="12" borderId="6" xfId="0" applyFont="1" applyFill="1" applyBorder="1" applyAlignment="1">
      <alignment horizontal="center"/>
    </xf>
    <xf numFmtId="0" fontId="17" fillId="0" borderId="10" xfId="0" applyFont="1" applyFill="1" applyBorder="1" applyAlignment="1">
      <alignment horizontal="center"/>
    </xf>
    <xf numFmtId="0" fontId="17" fillId="0" borderId="42" xfId="0" applyFont="1" applyFill="1" applyBorder="1" applyAlignment="1">
      <alignment horizontal="center"/>
    </xf>
    <xf numFmtId="177" fontId="17" fillId="11" borderId="13" xfId="0" applyNumberFormat="1" applyFont="1" applyFill="1" applyBorder="1" applyAlignment="1">
      <alignment horizontal="center"/>
    </xf>
    <xf numFmtId="177" fontId="17" fillId="11" borderId="14" xfId="0" applyNumberFormat="1" applyFont="1" applyFill="1" applyBorder="1" applyAlignment="1">
      <alignment horizontal="center"/>
    </xf>
    <xf numFmtId="177" fontId="17" fillId="11" borderId="15" xfId="0" applyNumberFormat="1" applyFont="1" applyFill="1" applyBorder="1" applyAlignment="1">
      <alignment horizontal="center"/>
    </xf>
    <xf numFmtId="0" fontId="17" fillId="11" borderId="14" xfId="0" applyFont="1" applyFill="1" applyBorder="1" applyAlignment="1">
      <alignment horizontal="center"/>
    </xf>
    <xf numFmtId="0" fontId="17" fillId="11" borderId="5" xfId="0" applyFont="1" applyFill="1" applyBorder="1" applyAlignment="1">
      <alignment horizontal="center"/>
    </xf>
    <xf numFmtId="0" fontId="17" fillId="0" borderId="10" xfId="0" applyFont="1" applyBorder="1" applyAlignment="1">
      <alignment horizontal="center"/>
    </xf>
    <xf numFmtId="0" fontId="17" fillId="11" borderId="31" xfId="0" applyFont="1" applyFill="1" applyBorder="1" applyAlignment="1">
      <alignment horizontal="center"/>
    </xf>
    <xf numFmtId="0" fontId="17" fillId="11" borderId="32" xfId="0" applyFont="1" applyFill="1" applyBorder="1" applyAlignment="1">
      <alignment horizontal="center"/>
    </xf>
    <xf numFmtId="0" fontId="17" fillId="11" borderId="41" xfId="0" applyFont="1" applyFill="1" applyBorder="1" applyAlignment="1">
      <alignment horizontal="center"/>
    </xf>
    <xf numFmtId="0" fontId="17" fillId="0" borderId="31" xfId="0" applyFont="1" applyFill="1" applyBorder="1" applyAlignment="1">
      <alignment horizontal="center"/>
    </xf>
    <xf numFmtId="0" fontId="17" fillId="0" borderId="41" xfId="0" applyFont="1" applyFill="1" applyBorder="1" applyAlignment="1">
      <alignment horizontal="center"/>
    </xf>
    <xf numFmtId="0" fontId="17" fillId="0" borderId="31" xfId="0" applyFont="1" applyBorder="1" applyAlignment="1">
      <alignment horizontal="center"/>
    </xf>
    <xf numFmtId="0" fontId="17" fillId="0" borderId="41" xfId="0" applyFont="1" applyBorder="1" applyAlignment="1">
      <alignment horizontal="center"/>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10" xfId="0" applyFont="1" applyFill="1" applyBorder="1" applyAlignment="1">
      <alignment horizontal="center" vertical="center"/>
    </xf>
    <xf numFmtId="38" fontId="17" fillId="2" borderId="41" xfId="2" applyFont="1" applyFill="1" applyBorder="1" applyAlignment="1">
      <alignment horizontal="center" vertical="center"/>
    </xf>
    <xf numFmtId="38" fontId="17" fillId="2" borderId="42" xfId="2" applyFont="1" applyFill="1" applyBorder="1" applyAlignment="1">
      <alignment horizontal="center" vertical="center"/>
    </xf>
    <xf numFmtId="0" fontId="17" fillId="11" borderId="13" xfId="0" applyFont="1" applyFill="1" applyBorder="1" applyAlignment="1">
      <alignment horizontal="left"/>
    </xf>
    <xf numFmtId="0" fontId="17" fillId="11" borderId="14" xfId="0" applyFont="1" applyFill="1" applyBorder="1" applyAlignment="1">
      <alignment horizontal="left"/>
    </xf>
    <xf numFmtId="0" fontId="17" fillId="11" borderId="15" xfId="0" applyFont="1" applyFill="1" applyBorder="1" applyAlignment="1">
      <alignment horizontal="left"/>
    </xf>
  </cellXfs>
  <cellStyles count="3">
    <cellStyle name="桁区切り" xfId="2" builtinId="6"/>
    <cellStyle name="標準" xfId="0" builtinId="0"/>
    <cellStyle name="標準 2" xfId="1" xr:uid="{00000000-0005-0000-0000-000002000000}"/>
  </cellStyles>
  <dxfs count="16">
    <dxf>
      <font>
        <b/>
        <i val="0"/>
        <color rgb="FFFF0000"/>
      </font>
    </dxf>
    <dxf>
      <fill>
        <patternFill>
          <bgColor rgb="FFFFFF00"/>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
      <font>
        <b/>
        <i val="0"/>
        <color auto="1"/>
      </font>
      <fill>
        <patternFill>
          <bgColor rgb="FFFFFF00"/>
        </patternFill>
      </fill>
    </dxf>
    <dxf>
      <font>
        <b val="0"/>
        <i val="0"/>
        <color theme="0"/>
      </font>
      <numFmt numFmtId="0" formatCode="General"/>
      <fill>
        <patternFill patternType="solid">
          <bgColor theme="1"/>
        </patternFill>
      </fill>
    </dxf>
  </dxfs>
  <tableStyles count="0" defaultTableStyle="TableStyleMedium2" defaultPivotStyle="PivotStyleLight16"/>
  <colors>
    <mruColors>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885825</xdr:colOff>
      <xdr:row>5</xdr:row>
      <xdr:rowOff>104775</xdr:rowOff>
    </xdr:from>
    <xdr:to>
      <xdr:col>2</xdr:col>
      <xdr:colOff>619125</xdr:colOff>
      <xdr:row>6</xdr:row>
      <xdr:rowOff>180975</xdr:rowOff>
    </xdr:to>
    <xdr:sp macro="" textlink="">
      <xdr:nvSpPr>
        <xdr:cNvPr id="2" name="矢印: 下 1">
          <a:extLst>
            <a:ext uri="{FF2B5EF4-FFF2-40B4-BE49-F238E27FC236}">
              <a16:creationId xmlns:a16="http://schemas.microsoft.com/office/drawing/2014/main" id="{4778DB1C-93A8-4A94-8D91-79E62B651199}"/>
            </a:ext>
          </a:extLst>
        </xdr:cNvPr>
        <xdr:cNvSpPr/>
      </xdr:nvSpPr>
      <xdr:spPr>
        <a:xfrm>
          <a:off x="1571625" y="1952625"/>
          <a:ext cx="1200150" cy="361950"/>
        </a:xfrm>
        <a:prstGeom prst="downArrow">
          <a:avLst/>
        </a:prstGeom>
        <a:solidFill>
          <a:schemeClr val="accent4">
            <a:lumMod val="60000"/>
            <a:lumOff val="40000"/>
          </a:schemeClr>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9</xdr:row>
      <xdr:rowOff>4688</xdr:rowOff>
    </xdr:from>
    <xdr:to>
      <xdr:col>7</xdr:col>
      <xdr:colOff>266700</xdr:colOff>
      <xdr:row>34</xdr:row>
      <xdr:rowOff>229706</xdr:rowOff>
    </xdr:to>
    <xdr:pic>
      <xdr:nvPicPr>
        <xdr:cNvPr id="4" name="図 3">
          <a:extLst>
            <a:ext uri="{FF2B5EF4-FFF2-40B4-BE49-F238E27FC236}">
              <a16:creationId xmlns:a16="http://schemas.microsoft.com/office/drawing/2014/main" id="{0F6E53B8-F525-4360-B91A-F2088EC22902}"/>
            </a:ext>
          </a:extLst>
        </xdr:cNvPr>
        <xdr:cNvPicPr>
          <a:picLocks noChangeAspect="1"/>
        </xdr:cNvPicPr>
      </xdr:nvPicPr>
      <xdr:blipFill rotWithShape="1">
        <a:blip xmlns:r="http://schemas.openxmlformats.org/officeDocument/2006/relationships" r:embed="rId1"/>
        <a:srcRect l="10269" t="481" r="9884"/>
        <a:stretch/>
      </xdr:blipFill>
      <xdr:spPr>
        <a:xfrm>
          <a:off x="0" y="3119363"/>
          <a:ext cx="8924925" cy="7368768"/>
        </a:xfrm>
        <a:prstGeom prst="rect">
          <a:avLst/>
        </a:prstGeom>
      </xdr:spPr>
    </xdr:pic>
    <xdr:clientData/>
  </xdr:twoCellAnchor>
  <xdr:twoCellAnchor editAs="oneCell">
    <xdr:from>
      <xdr:col>7</xdr:col>
      <xdr:colOff>219075</xdr:colOff>
      <xdr:row>8</xdr:row>
      <xdr:rowOff>248788</xdr:rowOff>
    </xdr:from>
    <xdr:to>
      <xdr:col>20</xdr:col>
      <xdr:colOff>219075</xdr:colOff>
      <xdr:row>32</xdr:row>
      <xdr:rowOff>258175</xdr:rowOff>
    </xdr:to>
    <xdr:pic>
      <xdr:nvPicPr>
        <xdr:cNvPr id="5" name="図 4">
          <a:extLst>
            <a:ext uri="{FF2B5EF4-FFF2-40B4-BE49-F238E27FC236}">
              <a16:creationId xmlns:a16="http://schemas.microsoft.com/office/drawing/2014/main" id="{0BBFD62A-0F64-4BE5-8A9B-875A5C8BE466}"/>
            </a:ext>
          </a:extLst>
        </xdr:cNvPr>
        <xdr:cNvPicPr>
          <a:picLocks noChangeAspect="1"/>
        </xdr:cNvPicPr>
      </xdr:nvPicPr>
      <xdr:blipFill rotWithShape="1">
        <a:blip xmlns:r="http://schemas.openxmlformats.org/officeDocument/2006/relationships" r:embed="rId2"/>
        <a:srcRect l="2739" r="6118"/>
        <a:stretch/>
      </xdr:blipFill>
      <xdr:spPr>
        <a:xfrm>
          <a:off x="8877300" y="3077713"/>
          <a:ext cx="8915400" cy="6867387"/>
        </a:xfrm>
        <a:prstGeom prst="rect">
          <a:avLst/>
        </a:prstGeom>
      </xdr:spPr>
    </xdr:pic>
    <xdr:clientData/>
  </xdr:twoCellAnchor>
  <xdr:twoCellAnchor editAs="oneCell">
    <xdr:from>
      <xdr:col>2</xdr:col>
      <xdr:colOff>1809750</xdr:colOff>
      <xdr:row>39</xdr:row>
      <xdr:rowOff>38100</xdr:rowOff>
    </xdr:from>
    <xdr:to>
      <xdr:col>13</xdr:col>
      <xdr:colOff>371475</xdr:colOff>
      <xdr:row>62</xdr:row>
      <xdr:rowOff>9525</xdr:rowOff>
    </xdr:to>
    <xdr:pic>
      <xdr:nvPicPr>
        <xdr:cNvPr id="6" name="図 5">
          <a:extLst>
            <a:ext uri="{FF2B5EF4-FFF2-40B4-BE49-F238E27FC236}">
              <a16:creationId xmlns:a16="http://schemas.microsoft.com/office/drawing/2014/main" id="{346D4BD6-25A4-48CF-B839-A2EDB63E94A0}"/>
            </a:ext>
          </a:extLst>
        </xdr:cNvPr>
        <xdr:cNvPicPr>
          <a:picLocks noChangeAspect="1"/>
        </xdr:cNvPicPr>
      </xdr:nvPicPr>
      <xdr:blipFill rotWithShape="1">
        <a:blip xmlns:r="http://schemas.openxmlformats.org/officeDocument/2006/relationships" r:embed="rId3"/>
        <a:srcRect l="4856" r="4724" b="6783"/>
        <a:stretch/>
      </xdr:blipFill>
      <xdr:spPr>
        <a:xfrm>
          <a:off x="4191000" y="11725275"/>
          <a:ext cx="8953500" cy="6543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A72C-6714-4DF4-82B0-E8A417F0E24F}">
  <sheetPr>
    <tabColor theme="7" tint="0.59999389629810485"/>
    <pageSetUpPr fitToPage="1"/>
  </sheetPr>
  <dimension ref="B2:C11"/>
  <sheetViews>
    <sheetView tabSelected="1" workbookViewId="0">
      <selection activeCell="L48" sqref="L48"/>
    </sheetView>
  </sheetViews>
  <sheetFormatPr defaultRowHeight="22.5" customHeight="1"/>
  <cols>
    <col min="1" max="1" width="9" style="217"/>
    <col min="2" max="2" width="22.25" style="217" customWidth="1"/>
    <col min="3" max="3" width="46.375" style="217" customWidth="1"/>
    <col min="4" max="16384" width="9" style="217"/>
  </cols>
  <sheetData>
    <row r="2" spans="2:3" ht="35.25" customHeight="1">
      <c r="B2" s="244" t="s">
        <v>421</v>
      </c>
      <c r="C2" s="244"/>
    </row>
    <row r="3" spans="2:3" ht="22.5" customHeight="1" thickBot="1"/>
    <row r="4" spans="2:3" ht="22.5" customHeight="1">
      <c r="B4" s="219" t="s">
        <v>416</v>
      </c>
      <c r="C4" s="242" t="s">
        <v>418</v>
      </c>
    </row>
    <row r="5" spans="2:3" ht="22.5" customHeight="1">
      <c r="B5" s="220" t="s">
        <v>417</v>
      </c>
      <c r="C5" s="243"/>
    </row>
    <row r="6" spans="2:3" ht="22.5" customHeight="1">
      <c r="B6" s="221"/>
      <c r="C6" s="222"/>
    </row>
    <row r="7" spans="2:3" ht="22.5" customHeight="1">
      <c r="B7" s="221"/>
      <c r="C7" s="222"/>
    </row>
    <row r="8" spans="2:3" ht="52.5" customHeight="1" thickBot="1">
      <c r="B8" s="223" t="s">
        <v>419</v>
      </c>
      <c r="C8" s="224" t="s">
        <v>420</v>
      </c>
    </row>
    <row r="11" spans="2:3" ht="22.5" customHeight="1">
      <c r="C11" s="218"/>
    </row>
  </sheetData>
  <mergeCells count="2">
    <mergeCell ref="C4:C5"/>
    <mergeCell ref="B2:C2"/>
  </mergeCells>
  <phoneticPr fontId="2"/>
  <pageMargins left="0.7" right="0.7" top="0.75" bottom="0.75" header="0.3" footer="0.3"/>
  <pageSetup paperSize="9" scale="36"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GI79"/>
  <sheetViews>
    <sheetView view="pageBreakPreview" zoomScaleNormal="70" zoomScaleSheetLayoutView="100" workbookViewId="0">
      <selection activeCell="BQ1" sqref="BQ1:BS2"/>
    </sheetView>
  </sheetViews>
  <sheetFormatPr defaultColWidth="9" defaultRowHeight="24.75" customHeight="1"/>
  <cols>
    <col min="1" max="1" width="2.5" style="1" customWidth="1"/>
    <col min="2" max="2" width="2.5" style="35" customWidth="1"/>
    <col min="3" max="4" width="2.5" style="1" customWidth="1"/>
    <col min="5" max="7" width="2.5" style="35" customWidth="1"/>
    <col min="8" max="10" width="2.5" style="1" customWidth="1"/>
    <col min="11" max="13" width="2.5" style="35" customWidth="1"/>
    <col min="14" max="17" width="2.5" style="1" customWidth="1"/>
    <col min="18" max="18" width="2.5" style="35" customWidth="1"/>
    <col min="19" max="21" width="2.5" style="1" customWidth="1"/>
    <col min="22" max="23" width="2.5" style="35" customWidth="1"/>
    <col min="24" max="25" width="2.5" style="1" customWidth="1"/>
    <col min="26" max="26" width="2.5" style="35" customWidth="1"/>
    <col min="27" max="90" width="2.5" style="1" customWidth="1"/>
    <col min="91" max="91" width="5.125" style="1" customWidth="1"/>
    <col min="92" max="92" width="8.75" style="1" customWidth="1"/>
    <col min="93" max="93" width="8.75" style="35" customWidth="1"/>
    <col min="94" max="96" width="8.75" style="1" customWidth="1"/>
    <col min="97" max="97" width="15.875" style="1" customWidth="1"/>
    <col min="98" max="98" width="8.75" style="1" customWidth="1"/>
    <col min="99" max="102" width="8.75" style="35" customWidth="1"/>
    <col min="103" max="103" width="15.125" style="35" customWidth="1"/>
    <col min="104" max="104" width="8.75" style="1" customWidth="1"/>
    <col min="105" max="105" width="13.75" style="1" customWidth="1"/>
    <col min="106" max="158" width="2.625" style="1" customWidth="1"/>
    <col min="159" max="168" width="2.875" style="1" customWidth="1"/>
    <col min="169" max="181" width="2.625" style="1" customWidth="1"/>
    <col min="182" max="182" width="3.625" style="1" customWidth="1"/>
    <col min="183" max="183" width="5.25" style="1" customWidth="1"/>
    <col min="184" max="184" width="6.875" style="141" customWidth="1"/>
    <col min="185" max="185" width="7.25" style="141" customWidth="1"/>
    <col min="186" max="186" width="57.75" style="1" customWidth="1"/>
    <col min="187" max="187" width="7.25" style="141" customWidth="1"/>
    <col min="188" max="188" width="5.375" style="141" customWidth="1"/>
    <col min="189" max="189" width="8.375" style="141" customWidth="1"/>
    <col min="190" max="190" width="6.5" style="1" customWidth="1"/>
    <col min="191" max="16384" width="9" style="1"/>
  </cols>
  <sheetData>
    <row r="1" spans="1:190" ht="24.75" customHeight="1">
      <c r="A1" s="478" t="s">
        <v>104</v>
      </c>
      <c r="B1" s="479"/>
      <c r="C1" s="479"/>
      <c r="D1" s="479"/>
      <c r="E1" s="479"/>
      <c r="F1" s="479"/>
      <c r="G1" s="479"/>
      <c r="H1" s="479"/>
      <c r="I1" s="479"/>
      <c r="J1" s="479"/>
      <c r="K1" s="479"/>
      <c r="L1" s="479"/>
      <c r="M1" s="479"/>
      <c r="N1" s="479"/>
      <c r="O1" s="479"/>
      <c r="P1" s="479"/>
      <c r="Q1" s="479"/>
      <c r="R1" s="479"/>
      <c r="S1" s="479"/>
      <c r="T1" s="480"/>
      <c r="U1" s="456" t="s">
        <v>84</v>
      </c>
      <c r="V1" s="457"/>
      <c r="W1" s="457"/>
      <c r="X1" s="457"/>
      <c r="Y1" s="457"/>
      <c r="Z1" s="457"/>
      <c r="AA1" s="457"/>
      <c r="AB1" s="472" t="s">
        <v>396</v>
      </c>
      <c r="AC1" s="473"/>
      <c r="AD1" s="473"/>
      <c r="AE1" s="473"/>
      <c r="AF1" s="473"/>
      <c r="AG1" s="473"/>
      <c r="AH1" s="473"/>
      <c r="AI1" s="473"/>
      <c r="AJ1" s="473"/>
      <c r="AK1" s="473"/>
      <c r="AL1" s="473"/>
      <c r="AM1" s="473"/>
      <c r="AN1" s="473"/>
      <c r="AO1" s="473"/>
      <c r="AP1" s="473"/>
      <c r="AQ1" s="473"/>
      <c r="AR1" s="474"/>
      <c r="AS1" s="463" t="s">
        <v>77</v>
      </c>
      <c r="AT1" s="464"/>
      <c r="AU1" s="464"/>
      <c r="AV1" s="464"/>
      <c r="AW1" s="464"/>
      <c r="AX1" s="464"/>
      <c r="AY1" s="433"/>
      <c r="AZ1" s="433"/>
      <c r="BA1" s="433"/>
      <c r="BB1" s="433"/>
      <c r="BC1" s="433"/>
      <c r="BD1" s="433"/>
      <c r="BE1" s="433"/>
      <c r="BF1" s="433"/>
      <c r="BG1" s="437" t="s">
        <v>0</v>
      </c>
      <c r="BH1" s="437"/>
      <c r="BI1" s="433"/>
      <c r="BJ1" s="433"/>
      <c r="BK1" s="433"/>
      <c r="BL1" s="437" t="s">
        <v>1</v>
      </c>
      <c r="BM1" s="437"/>
      <c r="BN1" s="433"/>
      <c r="BO1" s="433"/>
      <c r="BP1" s="433"/>
      <c r="BQ1" s="437" t="s">
        <v>2</v>
      </c>
      <c r="BR1" s="437"/>
      <c r="BS1" s="437" t="s">
        <v>3</v>
      </c>
      <c r="BT1" s="437" t="e">
        <f>TEXT(DD2,"aaa")</f>
        <v>#NUM!</v>
      </c>
      <c r="BU1" s="437"/>
      <c r="BV1" s="437" t="s">
        <v>4</v>
      </c>
      <c r="BW1" s="437" t="s">
        <v>5</v>
      </c>
      <c r="BX1" s="437"/>
      <c r="BY1" s="433"/>
      <c r="BZ1" s="433"/>
      <c r="CA1" s="433"/>
      <c r="CB1" s="437" t="s">
        <v>1</v>
      </c>
      <c r="CC1" s="437"/>
      <c r="CD1" s="433"/>
      <c r="CE1" s="433"/>
      <c r="CF1" s="433"/>
      <c r="CG1" s="437" t="s">
        <v>2</v>
      </c>
      <c r="CH1" s="437"/>
      <c r="CI1" s="437" t="s">
        <v>3</v>
      </c>
      <c r="CJ1" s="437" t="e">
        <f>TEXT(DG2,"aaa")</f>
        <v>#NUM!</v>
      </c>
      <c r="CK1" s="437"/>
      <c r="CL1" s="499" t="s">
        <v>4</v>
      </c>
      <c r="CN1" s="35"/>
      <c r="CO1" s="1"/>
      <c r="CT1" s="35"/>
      <c r="CZ1" s="35"/>
      <c r="DD1" s="426" t="s">
        <v>6</v>
      </c>
      <c r="DE1" s="448"/>
      <c r="DF1" s="428"/>
      <c r="DG1" s="426" t="s">
        <v>6</v>
      </c>
      <c r="DH1" s="448"/>
      <c r="DI1" s="428"/>
      <c r="GC1" s="1"/>
    </row>
    <row r="2" spans="1:190" ht="24.75" customHeight="1" thickBot="1">
      <c r="A2" s="481"/>
      <c r="B2" s="482"/>
      <c r="C2" s="482"/>
      <c r="D2" s="482"/>
      <c r="E2" s="482"/>
      <c r="F2" s="482"/>
      <c r="G2" s="482"/>
      <c r="H2" s="482"/>
      <c r="I2" s="482"/>
      <c r="J2" s="482"/>
      <c r="K2" s="482"/>
      <c r="L2" s="482"/>
      <c r="M2" s="482"/>
      <c r="N2" s="482"/>
      <c r="O2" s="482"/>
      <c r="P2" s="482"/>
      <c r="Q2" s="482"/>
      <c r="R2" s="482"/>
      <c r="S2" s="482"/>
      <c r="T2" s="483"/>
      <c r="U2" s="458"/>
      <c r="V2" s="459"/>
      <c r="W2" s="459"/>
      <c r="X2" s="459"/>
      <c r="Y2" s="459"/>
      <c r="Z2" s="459"/>
      <c r="AA2" s="459"/>
      <c r="AB2" s="475"/>
      <c r="AC2" s="476"/>
      <c r="AD2" s="476"/>
      <c r="AE2" s="476"/>
      <c r="AF2" s="476"/>
      <c r="AG2" s="476"/>
      <c r="AH2" s="476"/>
      <c r="AI2" s="476"/>
      <c r="AJ2" s="476"/>
      <c r="AK2" s="476"/>
      <c r="AL2" s="476"/>
      <c r="AM2" s="476"/>
      <c r="AN2" s="476"/>
      <c r="AO2" s="476"/>
      <c r="AP2" s="476"/>
      <c r="AQ2" s="476"/>
      <c r="AR2" s="477"/>
      <c r="AS2" s="465"/>
      <c r="AT2" s="466"/>
      <c r="AU2" s="466"/>
      <c r="AV2" s="466"/>
      <c r="AW2" s="466"/>
      <c r="AX2" s="466"/>
      <c r="AY2" s="434"/>
      <c r="AZ2" s="434"/>
      <c r="BA2" s="434"/>
      <c r="BB2" s="434"/>
      <c r="BC2" s="434"/>
      <c r="BD2" s="434"/>
      <c r="BE2" s="434"/>
      <c r="BF2" s="434"/>
      <c r="BG2" s="438"/>
      <c r="BH2" s="438"/>
      <c r="BI2" s="434"/>
      <c r="BJ2" s="434"/>
      <c r="BK2" s="434"/>
      <c r="BL2" s="438"/>
      <c r="BM2" s="438"/>
      <c r="BN2" s="434"/>
      <c r="BO2" s="434"/>
      <c r="BP2" s="434"/>
      <c r="BQ2" s="438"/>
      <c r="BR2" s="438"/>
      <c r="BS2" s="438"/>
      <c r="BT2" s="438"/>
      <c r="BU2" s="438"/>
      <c r="BV2" s="438"/>
      <c r="BW2" s="438"/>
      <c r="BX2" s="438"/>
      <c r="BY2" s="434"/>
      <c r="BZ2" s="434"/>
      <c r="CA2" s="434"/>
      <c r="CB2" s="438"/>
      <c r="CC2" s="438"/>
      <c r="CD2" s="434"/>
      <c r="CE2" s="434"/>
      <c r="CF2" s="434"/>
      <c r="CG2" s="438"/>
      <c r="CH2" s="438"/>
      <c r="CI2" s="438"/>
      <c r="CJ2" s="438"/>
      <c r="CK2" s="438"/>
      <c r="CL2" s="500"/>
      <c r="CN2" s="35"/>
      <c r="CO2" s="1"/>
      <c r="CT2" s="35"/>
      <c r="CZ2" s="35"/>
      <c r="DD2" s="449" t="e">
        <f>DATE(AY1,BI1,BN1)</f>
        <v>#NUM!</v>
      </c>
      <c r="DE2" s="449"/>
      <c r="DF2" s="449"/>
      <c r="DG2" s="449" t="e">
        <f>DATE(AY1,BY1,CD1)</f>
        <v>#NUM!</v>
      </c>
      <c r="DH2" s="449"/>
      <c r="DI2" s="449"/>
      <c r="GC2" s="1"/>
    </row>
    <row r="3" spans="1:190" ht="24.75" customHeight="1" thickBot="1">
      <c r="CN3" s="35"/>
      <c r="CO3" s="1"/>
      <c r="CT3" s="35"/>
      <c r="CZ3" s="35"/>
      <c r="GC3" s="1"/>
    </row>
    <row r="4" spans="1:190" ht="24.75" customHeight="1" thickBot="1">
      <c r="A4" s="492" t="s">
        <v>213</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493"/>
      <c r="BH4" s="493"/>
      <c r="BI4" s="493"/>
      <c r="BJ4" s="493"/>
      <c r="BK4" s="493"/>
      <c r="BL4" s="493"/>
      <c r="BM4" s="493"/>
      <c r="BO4" s="253" t="s">
        <v>216</v>
      </c>
      <c r="BP4" s="254"/>
      <c r="BQ4" s="254"/>
      <c r="BR4" s="254"/>
      <c r="BS4" s="254"/>
      <c r="BT4" s="254"/>
      <c r="BU4" s="254"/>
      <c r="BV4" s="254"/>
      <c r="BW4" s="254"/>
      <c r="BX4" s="254"/>
      <c r="BY4" s="254"/>
      <c r="BZ4" s="254"/>
      <c r="CA4" s="254"/>
      <c r="CB4" s="254"/>
      <c r="CC4" s="254"/>
      <c r="CD4" s="254"/>
      <c r="CE4" s="254"/>
      <c r="CF4" s="254"/>
      <c r="CG4" s="254"/>
      <c r="CH4" s="254"/>
      <c r="CI4" s="254"/>
      <c r="CJ4" s="254"/>
      <c r="CK4" s="254"/>
      <c r="CL4" s="255"/>
      <c r="CN4" s="35"/>
      <c r="CO4" s="1"/>
      <c r="CQ4" s="35"/>
      <c r="CR4" s="35"/>
      <c r="CT4" s="35"/>
      <c r="CZ4" s="35"/>
      <c r="GB4" s="143"/>
      <c r="GC4" s="77" t="s">
        <v>48</v>
      </c>
      <c r="GD4" s="78"/>
      <c r="GE4" s="143"/>
      <c r="GF4" s="143"/>
      <c r="GG4" s="143"/>
      <c r="GH4" s="77"/>
    </row>
    <row r="5" spans="1:190" ht="24.75" customHeight="1" thickBot="1">
      <c r="A5" s="484"/>
      <c r="B5" s="485"/>
      <c r="C5" s="394" t="s">
        <v>60</v>
      </c>
      <c r="D5" s="395"/>
      <c r="E5" s="395"/>
      <c r="F5" s="395"/>
      <c r="G5" s="395"/>
      <c r="H5" s="398"/>
      <c r="I5" s="394" t="s">
        <v>391</v>
      </c>
      <c r="J5" s="395"/>
      <c r="K5" s="395"/>
      <c r="L5" s="395"/>
      <c r="M5" s="395"/>
      <c r="N5" s="395"/>
      <c r="O5" s="395"/>
      <c r="P5" s="394" t="s">
        <v>7</v>
      </c>
      <c r="Q5" s="395"/>
      <c r="R5" s="395"/>
      <c r="S5" s="398"/>
      <c r="T5" s="394" t="s">
        <v>8</v>
      </c>
      <c r="U5" s="395"/>
      <c r="V5" s="395"/>
      <c r="W5" s="395"/>
      <c r="X5" s="398"/>
      <c r="Y5" s="394" t="s">
        <v>9</v>
      </c>
      <c r="Z5" s="395"/>
      <c r="AA5" s="398"/>
      <c r="AB5" s="409" t="e">
        <f>DD2</f>
        <v>#NUM!</v>
      </c>
      <c r="AC5" s="410"/>
      <c r="AD5" s="411"/>
      <c r="AE5" s="409" t="e">
        <f>AB5+1</f>
        <v>#NUM!</v>
      </c>
      <c r="AF5" s="410"/>
      <c r="AG5" s="411"/>
      <c r="AH5" s="409" t="e">
        <f>AE5+1</f>
        <v>#NUM!</v>
      </c>
      <c r="AI5" s="410"/>
      <c r="AJ5" s="411"/>
      <c r="AK5" s="409" t="e">
        <f>AH5+1</f>
        <v>#NUM!</v>
      </c>
      <c r="AL5" s="410"/>
      <c r="AM5" s="411"/>
      <c r="AN5" s="409" t="e">
        <f>AK5+1</f>
        <v>#NUM!</v>
      </c>
      <c r="AO5" s="410"/>
      <c r="AP5" s="411"/>
      <c r="AQ5" s="409" t="e">
        <f>AN5+1</f>
        <v>#NUM!</v>
      </c>
      <c r="AR5" s="410"/>
      <c r="AS5" s="411"/>
      <c r="AT5" s="409" t="e">
        <f>AQ5+1</f>
        <v>#NUM!</v>
      </c>
      <c r="AU5" s="410"/>
      <c r="AV5" s="411"/>
      <c r="AW5" s="373" t="s">
        <v>10</v>
      </c>
      <c r="AX5" s="374"/>
      <c r="AY5" s="374"/>
      <c r="AZ5" s="374"/>
      <c r="BA5" s="374"/>
      <c r="BB5" s="374"/>
      <c r="BC5" s="374"/>
      <c r="BD5" s="374"/>
      <c r="BE5" s="374"/>
      <c r="BF5" s="374"/>
      <c r="BG5" s="374"/>
      <c r="BH5" s="374"/>
      <c r="BI5" s="375"/>
      <c r="BJ5" s="439" t="s">
        <v>11</v>
      </c>
      <c r="BK5" s="440"/>
      <c r="BL5" s="440"/>
      <c r="BM5" s="441"/>
      <c r="BN5" s="26"/>
      <c r="BO5" s="501"/>
      <c r="BP5" s="502"/>
      <c r="BQ5" s="502"/>
      <c r="BR5" s="502"/>
      <c r="BS5" s="502"/>
      <c r="BT5" s="502"/>
      <c r="BU5" s="502"/>
      <c r="BV5" s="502"/>
      <c r="BW5" s="445" t="s">
        <v>86</v>
      </c>
      <c r="BX5" s="445"/>
      <c r="BY5" s="445"/>
      <c r="BZ5" s="445"/>
      <c r="CA5" s="445"/>
      <c r="CB5" s="445"/>
      <c r="CC5" s="445" t="s">
        <v>215</v>
      </c>
      <c r="CD5" s="445"/>
      <c r="CE5" s="445"/>
      <c r="CF5" s="445"/>
      <c r="CG5" s="445"/>
      <c r="CH5" s="445"/>
      <c r="CI5" s="453"/>
      <c r="CJ5" s="454"/>
      <c r="CK5" s="454"/>
      <c r="CL5" s="455"/>
      <c r="CM5" s="31"/>
      <c r="CN5" s="35"/>
      <c r="CO5" s="31"/>
      <c r="CP5" s="31"/>
      <c r="CQ5" s="25"/>
      <c r="CR5" s="35"/>
      <c r="CS5" s="31"/>
      <c r="CT5" s="35"/>
      <c r="CZ5" s="35"/>
      <c r="DB5" s="522" t="s">
        <v>254</v>
      </c>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M5" s="523"/>
      <c r="EN5" s="523"/>
      <c r="EO5" s="523"/>
      <c r="EP5" s="523"/>
      <c r="EQ5" s="523"/>
      <c r="ER5" s="523"/>
      <c r="ES5" s="523"/>
      <c r="ET5" s="523"/>
      <c r="EU5" s="523"/>
      <c r="EV5" s="523"/>
      <c r="EW5" s="523"/>
      <c r="EX5" s="523"/>
      <c r="EY5" s="523"/>
      <c r="EZ5" s="523"/>
      <c r="FA5" s="523"/>
      <c r="FB5" s="523"/>
      <c r="FC5" s="523"/>
      <c r="FD5" s="523"/>
      <c r="FE5" s="523"/>
      <c r="FF5" s="523"/>
      <c r="FG5" s="523"/>
      <c r="FH5" s="523"/>
      <c r="FI5" s="523"/>
      <c r="FJ5" s="523"/>
      <c r="FK5" s="523"/>
      <c r="FL5" s="523"/>
      <c r="FM5" s="523"/>
      <c r="FN5" s="523"/>
      <c r="FO5" s="523"/>
      <c r="FP5" s="523"/>
      <c r="FQ5" s="523"/>
      <c r="FR5" s="523"/>
      <c r="FS5" s="523"/>
      <c r="FT5" s="523"/>
      <c r="FU5" s="523"/>
      <c r="FV5" s="523"/>
      <c r="FW5" s="523"/>
      <c r="FX5" s="523"/>
      <c r="FY5" s="524"/>
      <c r="GB5" s="143"/>
      <c r="GC5" s="77"/>
      <c r="GD5" s="78"/>
      <c r="GE5" s="143"/>
      <c r="GF5" s="143"/>
      <c r="GG5" s="143"/>
      <c r="GH5" s="77"/>
    </row>
    <row r="6" spans="1:190" ht="24.75" customHeight="1">
      <c r="A6" s="486"/>
      <c r="B6" s="487"/>
      <c r="C6" s="396"/>
      <c r="D6" s="397"/>
      <c r="E6" s="397"/>
      <c r="F6" s="397"/>
      <c r="G6" s="397"/>
      <c r="H6" s="399"/>
      <c r="I6" s="396"/>
      <c r="J6" s="397"/>
      <c r="K6" s="397"/>
      <c r="L6" s="397"/>
      <c r="M6" s="397"/>
      <c r="N6" s="397"/>
      <c r="O6" s="397"/>
      <c r="P6" s="396"/>
      <c r="Q6" s="397"/>
      <c r="R6" s="397"/>
      <c r="S6" s="399"/>
      <c r="T6" s="396"/>
      <c r="U6" s="397"/>
      <c r="V6" s="397"/>
      <c r="W6" s="397"/>
      <c r="X6" s="399"/>
      <c r="Y6" s="396"/>
      <c r="Z6" s="397"/>
      <c r="AA6" s="399"/>
      <c r="AB6" s="460" t="s">
        <v>12</v>
      </c>
      <c r="AC6" s="461"/>
      <c r="AD6" s="462"/>
      <c r="AE6" s="33" t="s">
        <v>13</v>
      </c>
      <c r="AF6" s="34"/>
      <c r="AG6" s="34"/>
      <c r="AH6" s="32" t="s">
        <v>14</v>
      </c>
      <c r="AI6" s="32"/>
      <c r="AJ6" s="32"/>
      <c r="AK6" s="32" t="s">
        <v>15</v>
      </c>
      <c r="AL6" s="32"/>
      <c r="AM6" s="32"/>
      <c r="AN6" s="32" t="s">
        <v>16</v>
      </c>
      <c r="AO6" s="32"/>
      <c r="AP6" s="32"/>
      <c r="AQ6" s="32" t="s">
        <v>17</v>
      </c>
      <c r="AR6" s="32"/>
      <c r="AS6" s="32"/>
      <c r="AT6" s="32" t="s">
        <v>75</v>
      </c>
      <c r="AU6" s="32"/>
      <c r="AV6" s="32"/>
      <c r="AW6" s="436" t="s">
        <v>18</v>
      </c>
      <c r="AX6" s="436"/>
      <c r="AY6" s="436"/>
      <c r="AZ6" s="436"/>
      <c r="BA6" s="435" t="s">
        <v>19</v>
      </c>
      <c r="BB6" s="435"/>
      <c r="BC6" s="435"/>
      <c r="BD6" s="435"/>
      <c r="BE6" s="373" t="s">
        <v>31</v>
      </c>
      <c r="BF6" s="374"/>
      <c r="BG6" s="374"/>
      <c r="BH6" s="374"/>
      <c r="BI6" s="375"/>
      <c r="BJ6" s="442"/>
      <c r="BK6" s="443"/>
      <c r="BL6" s="443"/>
      <c r="BM6" s="444"/>
      <c r="BN6" s="31"/>
      <c r="BO6" s="446"/>
      <c r="BP6" s="447"/>
      <c r="BQ6" s="566" t="s">
        <v>74</v>
      </c>
      <c r="BR6" s="566"/>
      <c r="BS6" s="566"/>
      <c r="BT6" s="566"/>
      <c r="BU6" s="566"/>
      <c r="BV6" s="566"/>
      <c r="BW6" s="407" t="s">
        <v>8</v>
      </c>
      <c r="BX6" s="407"/>
      <c r="BY6" s="407"/>
      <c r="BZ6" s="407" t="s">
        <v>76</v>
      </c>
      <c r="CA6" s="407"/>
      <c r="CB6" s="407"/>
      <c r="CC6" s="407" t="s">
        <v>8</v>
      </c>
      <c r="CD6" s="407"/>
      <c r="CE6" s="407"/>
      <c r="CF6" s="407" t="s">
        <v>76</v>
      </c>
      <c r="CG6" s="407"/>
      <c r="CH6" s="407"/>
      <c r="CI6" s="391" t="s">
        <v>31</v>
      </c>
      <c r="CJ6" s="392"/>
      <c r="CK6" s="392"/>
      <c r="CL6" s="393"/>
      <c r="CM6" s="31"/>
      <c r="CN6" s="35"/>
      <c r="CP6" s="125" t="s">
        <v>86</v>
      </c>
      <c r="CQ6" s="126" t="s">
        <v>87</v>
      </c>
      <c r="CS6" s="35"/>
      <c r="CT6" s="35"/>
      <c r="CZ6" s="35"/>
      <c r="DA6" s="31"/>
      <c r="DB6" s="452" t="s">
        <v>20</v>
      </c>
      <c r="DC6" s="451"/>
      <c r="DD6" s="450" t="s">
        <v>20</v>
      </c>
      <c r="DE6" s="451"/>
      <c r="DF6" s="130" t="s">
        <v>21</v>
      </c>
      <c r="DG6" s="131" t="s">
        <v>22</v>
      </c>
      <c r="DH6" s="431">
        <v>1</v>
      </c>
      <c r="DI6" s="431"/>
      <c r="DJ6" s="431">
        <v>2</v>
      </c>
      <c r="DK6" s="431"/>
      <c r="DL6" s="431">
        <v>3</v>
      </c>
      <c r="DM6" s="431"/>
      <c r="DN6" s="431">
        <v>4</v>
      </c>
      <c r="DO6" s="431"/>
      <c r="DP6" s="431">
        <v>5</v>
      </c>
      <c r="DQ6" s="431"/>
      <c r="DR6" s="431">
        <v>6</v>
      </c>
      <c r="DS6" s="431"/>
      <c r="DT6" s="431">
        <v>7</v>
      </c>
      <c r="DU6" s="431"/>
      <c r="DV6" s="431" t="s">
        <v>23</v>
      </c>
      <c r="DW6" s="431"/>
      <c r="DX6" s="25"/>
      <c r="DY6" s="431">
        <v>1</v>
      </c>
      <c r="DZ6" s="431"/>
      <c r="EA6" s="431">
        <v>2</v>
      </c>
      <c r="EB6" s="431"/>
      <c r="EC6" s="431">
        <v>3</v>
      </c>
      <c r="ED6" s="431"/>
      <c r="EE6" s="431">
        <v>4</v>
      </c>
      <c r="EF6" s="431"/>
      <c r="EG6" s="431">
        <v>5</v>
      </c>
      <c r="EH6" s="431"/>
      <c r="EI6" s="431">
        <v>6</v>
      </c>
      <c r="EJ6" s="431"/>
      <c r="EK6" s="431">
        <v>7</v>
      </c>
      <c r="EL6" s="431"/>
      <c r="EM6" s="431" t="s">
        <v>23</v>
      </c>
      <c r="EN6" s="431"/>
      <c r="EO6" s="25"/>
      <c r="EP6" s="431">
        <v>1</v>
      </c>
      <c r="EQ6" s="431"/>
      <c r="ER6" s="431">
        <v>2</v>
      </c>
      <c r="ES6" s="431"/>
      <c r="ET6" s="431">
        <v>3</v>
      </c>
      <c r="EU6" s="431"/>
      <c r="EV6" s="431">
        <v>4</v>
      </c>
      <c r="EW6" s="431"/>
      <c r="EX6" s="431">
        <v>5</v>
      </c>
      <c r="EY6" s="431"/>
      <c r="EZ6" s="431">
        <v>6</v>
      </c>
      <c r="FA6" s="431"/>
      <c r="FB6" s="431">
        <v>7</v>
      </c>
      <c r="FC6" s="431"/>
      <c r="FD6" s="431" t="s">
        <v>23</v>
      </c>
      <c r="FE6" s="431"/>
      <c r="FF6" s="25"/>
      <c r="FG6" s="431">
        <v>1</v>
      </c>
      <c r="FH6" s="431"/>
      <c r="FI6" s="431">
        <v>2</v>
      </c>
      <c r="FJ6" s="431"/>
      <c r="FK6" s="431">
        <v>3</v>
      </c>
      <c r="FL6" s="431"/>
      <c r="FM6" s="431">
        <v>4</v>
      </c>
      <c r="FN6" s="431"/>
      <c r="FO6" s="431">
        <v>5</v>
      </c>
      <c r="FP6" s="431"/>
      <c r="FQ6" s="431">
        <v>6</v>
      </c>
      <c r="FR6" s="431"/>
      <c r="FS6" s="431">
        <v>7</v>
      </c>
      <c r="FT6" s="431"/>
      <c r="FU6" s="431" t="s">
        <v>18</v>
      </c>
      <c r="FV6" s="431"/>
      <c r="FW6" s="25"/>
      <c r="FX6" s="431" t="s">
        <v>18</v>
      </c>
      <c r="FY6" s="432"/>
      <c r="GB6" s="87"/>
      <c r="GC6" s="90" t="s">
        <v>182</v>
      </c>
      <c r="GD6" s="81" t="s">
        <v>143</v>
      </c>
      <c r="GE6" s="81" t="s">
        <v>8</v>
      </c>
      <c r="GF6" s="81" t="s">
        <v>30</v>
      </c>
      <c r="GG6" s="81" t="s">
        <v>146</v>
      </c>
      <c r="GH6" s="82" t="s">
        <v>38</v>
      </c>
    </row>
    <row r="7" spans="1:190" ht="24.75" customHeight="1">
      <c r="A7" s="488">
        <v>1</v>
      </c>
      <c r="B7" s="489"/>
      <c r="C7" s="317" t="s">
        <v>27</v>
      </c>
      <c r="D7" s="318"/>
      <c r="E7" s="318"/>
      <c r="F7" s="318"/>
      <c r="G7" s="318"/>
      <c r="H7" s="319"/>
      <c r="I7" s="320" t="s">
        <v>26</v>
      </c>
      <c r="J7" s="320"/>
      <c r="K7" s="320"/>
      <c r="L7" s="320"/>
      <c r="M7" s="320"/>
      <c r="N7" s="320"/>
      <c r="O7" s="320"/>
      <c r="P7" s="321"/>
      <c r="Q7" s="322"/>
      <c r="R7" s="322"/>
      <c r="S7" s="323"/>
      <c r="T7" s="497" t="str">
        <f>IFERROR(VLOOKUP(AB1&amp;C7&amp;I7&amp;P7&amp;DF7&amp;DG7,データシートマスタ!$L$3:$O$243,3,FALSE),"")</f>
        <v/>
      </c>
      <c r="U7" s="498"/>
      <c r="V7" s="498"/>
      <c r="W7" s="490" t="s">
        <v>24</v>
      </c>
      <c r="X7" s="491"/>
      <c r="Y7" s="467"/>
      <c r="Z7" s="468"/>
      <c r="AA7" s="469"/>
      <c r="AB7" s="327"/>
      <c r="AC7" s="328"/>
      <c r="AD7" s="329"/>
      <c r="AE7" s="329"/>
      <c r="AF7" s="329"/>
      <c r="AG7" s="329"/>
      <c r="AH7" s="329"/>
      <c r="AI7" s="329"/>
      <c r="AJ7" s="329"/>
      <c r="AK7" s="329"/>
      <c r="AL7" s="329"/>
      <c r="AM7" s="329"/>
      <c r="AN7" s="329"/>
      <c r="AO7" s="329"/>
      <c r="AP7" s="329"/>
      <c r="AQ7" s="329"/>
      <c r="AR7" s="329"/>
      <c r="AS7" s="329"/>
      <c r="AT7" s="329"/>
      <c r="AU7" s="329"/>
      <c r="AV7" s="329"/>
      <c r="AW7" s="470" t="str">
        <f t="shared" ref="AW7:AW14" si="0">IF(SUM(AB7:AV7)=0,"",SUM(AB7:AV7))</f>
        <v/>
      </c>
      <c r="AX7" s="471"/>
      <c r="AY7" s="471"/>
      <c r="AZ7" s="471"/>
      <c r="BA7" s="471">
        <f t="shared" ref="BA7:BA14" si="1">IF(DD7="B",FX7,FU7)</f>
        <v>0</v>
      </c>
      <c r="BB7" s="471"/>
      <c r="BC7" s="471"/>
      <c r="BD7" s="471"/>
      <c r="BE7" s="355">
        <f t="shared" ref="BE7:BE14" si="2">IFERROR(IF(DD7="B",IF(SUM(AB7:AV7)*1200&gt;7500*BA7,7500*BA7,SUM(AB7:AV7)*1200),T7*BA7),0)</f>
        <v>0</v>
      </c>
      <c r="BF7" s="356"/>
      <c r="BG7" s="356"/>
      <c r="BH7" s="356"/>
      <c r="BI7" s="357"/>
      <c r="BJ7" s="494" t="str">
        <f t="shared" ref="BJ7:BJ14" si="3">IF(COUNTIF(P7,"*減免*"),"要","")</f>
        <v/>
      </c>
      <c r="BK7" s="495"/>
      <c r="BL7" s="495"/>
      <c r="BM7" s="496"/>
      <c r="BN7" s="31"/>
      <c r="BO7" s="376">
        <v>1</v>
      </c>
      <c r="BP7" s="377"/>
      <c r="BQ7" s="344" t="s">
        <v>32</v>
      </c>
      <c r="BR7" s="344"/>
      <c r="BS7" s="344"/>
      <c r="BT7" s="344"/>
      <c r="BU7" s="344"/>
      <c r="BV7" s="344"/>
      <c r="BW7" s="340" t="str">
        <f>IFERROR(VLOOKUP($AB$1&amp;BQ7,データシートマスタ!$T$3:$U$56,2,FALSE),"")</f>
        <v/>
      </c>
      <c r="BX7" s="340"/>
      <c r="BY7" s="340"/>
      <c r="BZ7" s="408"/>
      <c r="CA7" s="408"/>
      <c r="CB7" s="408"/>
      <c r="CC7" s="340" t="str">
        <f>IFERROR(VLOOKUP($AB$1&amp;BQ7,データシートマスタ!$V$3:$W$56,2,FALSE),"")</f>
        <v/>
      </c>
      <c r="CD7" s="340"/>
      <c r="CE7" s="340"/>
      <c r="CF7" s="408"/>
      <c r="CG7" s="408"/>
      <c r="CH7" s="408"/>
      <c r="CI7" s="341">
        <f>IFERROR(SUM(CP7:CQ7),0)</f>
        <v>0</v>
      </c>
      <c r="CJ7" s="342"/>
      <c r="CK7" s="342"/>
      <c r="CL7" s="343"/>
      <c r="CM7" s="31"/>
      <c r="CN7" s="35"/>
      <c r="CP7" s="127">
        <f t="shared" ref="CP7:CP16" si="4">IF(OR(BW7="",BW7="免除"),0*0,BW7*BZ7)</f>
        <v>0</v>
      </c>
      <c r="CQ7" s="207">
        <f>IF(CF7="",0,CC7*CF7)</f>
        <v>0</v>
      </c>
      <c r="CS7" s="35"/>
      <c r="CT7" s="35"/>
      <c r="CZ7" s="35"/>
      <c r="DA7" s="31"/>
      <c r="DB7" s="430" t="str">
        <f>IFERROR(VLOOKUP(C7&amp;I7,データシートマスタ!#REF!,2,FALSE),"")</f>
        <v/>
      </c>
      <c r="DC7" s="428"/>
      <c r="DD7" s="426" t="str">
        <f>IFERROR(VLOOKUP(AB1&amp;C7&amp;I7&amp;P7&amp;DF7&amp;DG7,データシートマスタ!$L$3:$O$243,4,FALSE),"")</f>
        <v/>
      </c>
      <c r="DE7" s="428"/>
      <c r="DF7" s="106" t="str">
        <f t="shared" ref="DF7:DF14" si="5">IF(OR(AND(DB7="ア",DV7&gt;3),AND(DB7="イ",DV7&gt;6)),"X","Y")</f>
        <v>Y</v>
      </c>
      <c r="DG7" s="104" t="str">
        <f>IF(Y7&gt;29,"α","β")</f>
        <v>β</v>
      </c>
      <c r="DH7" s="377" t="str">
        <f t="shared" ref="DH7:DH14" si="6">IF(SUM(AB7:AD7)=0,"",SUM(AB7:AD7))</f>
        <v/>
      </c>
      <c r="DI7" s="377"/>
      <c r="DJ7" s="426" t="str">
        <f t="shared" ref="DJ7:DJ14" si="7">IF(SUM(AE7:AG7)=0,"",SUM(AE7:AG7))</f>
        <v/>
      </c>
      <c r="DK7" s="428"/>
      <c r="DL7" s="426" t="str">
        <f t="shared" ref="DL7:DL14" si="8">IF(SUM(AH7:AJ7)=0,"",SUM(AH7:AJ7))</f>
        <v/>
      </c>
      <c r="DM7" s="428"/>
      <c r="DN7" s="426" t="str">
        <f t="shared" ref="DN7:DN14" si="9">IF(SUM(AK7:AM7)=0,"",SUM(AK7:AM7))</f>
        <v/>
      </c>
      <c r="DO7" s="428"/>
      <c r="DP7" s="426" t="str">
        <f t="shared" ref="DP7:DP14" si="10">IF(SUM(AN7:AP7)=0,"",SUM(AN7:AP7))</f>
        <v/>
      </c>
      <c r="DQ7" s="428"/>
      <c r="DR7" s="426" t="str">
        <f t="shared" ref="DR7:DR14" si="11">IF(SUM(AQ7:AS7)=0,"",SUM(AQ7:AS7))</f>
        <v/>
      </c>
      <c r="DS7" s="428"/>
      <c r="DT7" s="426" t="str">
        <f t="shared" ref="DT7:DT14" si="12">IF(SUM(AT7:AV7)=0,"",SUM(AT7:AV7))</f>
        <v/>
      </c>
      <c r="DU7" s="428"/>
      <c r="DV7" s="377">
        <f t="shared" ref="DV7:DV14" si="13">COUNT(DH7:DU7)</f>
        <v>0</v>
      </c>
      <c r="DW7" s="377"/>
      <c r="DX7" s="25"/>
      <c r="DY7" s="426">
        <f t="shared" ref="DY7:DY14" si="14">IF(IF(DH7="",0,1)=0,0,IF(DH7="",0,1))</f>
        <v>0</v>
      </c>
      <c r="DZ7" s="428"/>
      <c r="EA7" s="426">
        <f t="shared" ref="EA7:EA14" si="15">IF(IF(DJ7="",0,1)=0,0,IF(DJ7="",0,1))</f>
        <v>0</v>
      </c>
      <c r="EB7" s="428"/>
      <c r="EC7" s="426">
        <f t="shared" ref="EC7:EC14" si="16">IF(IF(DL7="",0,1)=0,0,IF(DL7="",0,1))</f>
        <v>0</v>
      </c>
      <c r="ED7" s="428"/>
      <c r="EE7" s="426">
        <f t="shared" ref="EE7:EE14" si="17">IF(IF(DN7="",0,1)=0,0,IF(DN7="",0,1))</f>
        <v>0</v>
      </c>
      <c r="EF7" s="428"/>
      <c r="EG7" s="426">
        <f t="shared" ref="EG7:EG14" si="18">IF(IF(DP7="",0,1)=0,0,IF(DP7="",0,1))</f>
        <v>0</v>
      </c>
      <c r="EH7" s="428"/>
      <c r="EI7" s="426">
        <f t="shared" ref="EI7:EI14" si="19">IF(IF(DR7="",0,1)=0,0,IF(DR7="",0,1))</f>
        <v>0</v>
      </c>
      <c r="EJ7" s="428"/>
      <c r="EK7" s="426">
        <f t="shared" ref="EK7:EK14" si="20">IF(IF(DT7="",0,1)=0,0,IF(DT7="",0,1))</f>
        <v>0</v>
      </c>
      <c r="EL7" s="428"/>
      <c r="EM7" s="377"/>
      <c r="EN7" s="377"/>
      <c r="EO7" s="25"/>
      <c r="EP7" s="426">
        <f t="shared" ref="EP7:EP14" si="21">DY7</f>
        <v>0</v>
      </c>
      <c r="EQ7" s="428"/>
      <c r="ER7" s="426">
        <f t="shared" ref="ER7:ER14" si="22">EP7+EA7</f>
        <v>0</v>
      </c>
      <c r="ES7" s="428"/>
      <c r="ET7" s="426">
        <f t="shared" ref="ET7:ET14" si="23">ER7+EC7</f>
        <v>0</v>
      </c>
      <c r="EU7" s="428"/>
      <c r="EV7" s="426">
        <f t="shared" ref="EV7:EV14" si="24">ET7+EE7</f>
        <v>0</v>
      </c>
      <c r="EW7" s="428"/>
      <c r="EX7" s="426">
        <f t="shared" ref="EX7:EX14" si="25">EV7+EG7</f>
        <v>0</v>
      </c>
      <c r="EY7" s="428"/>
      <c r="EZ7" s="426">
        <f t="shared" ref="EZ7:EZ14" si="26">EX7+EI7</f>
        <v>0</v>
      </c>
      <c r="FA7" s="428"/>
      <c r="FB7" s="426">
        <f t="shared" ref="FB7:FB14" si="27">EZ7+EK7</f>
        <v>0</v>
      </c>
      <c r="FC7" s="428"/>
      <c r="FD7" s="426"/>
      <c r="FE7" s="428"/>
      <c r="FF7" s="25"/>
      <c r="FG7" s="426">
        <f t="shared" ref="FG7:FG14" si="28">IF(AND($DD7="A",EP7&lt;4),DH7,IF(AND($DD7="B",EP7&lt;7),DH7,IF(AND($DD7="C"),DH7,0)))</f>
        <v>0</v>
      </c>
      <c r="FH7" s="428"/>
      <c r="FI7" s="426">
        <f t="shared" ref="FI7:FI14" si="29">IF(AND($DD7="A",ER7&lt;4),DJ7,IF(AND($DD7="B",ER7&lt;7),DJ7,IF(AND($DD7="C"),DJ7,0)))</f>
        <v>0</v>
      </c>
      <c r="FJ7" s="428"/>
      <c r="FK7" s="426">
        <f t="shared" ref="FK7:FK14" si="30">IF(AND($DD7="A",ET7&lt;4),DL7,IF(AND($DD7="B",ET7&lt;7),DL7,IF(AND($DD7="C"),DL7,0)))</f>
        <v>0</v>
      </c>
      <c r="FL7" s="428"/>
      <c r="FM7" s="426">
        <f t="shared" ref="FM7:FM14" si="31">IF(AND($DD7="A",EV7&lt;4),DN7,IF(AND($DD7="B",EV7&lt;7),DN7,IF(AND($DD7="C"),DN7,0)))</f>
        <v>0</v>
      </c>
      <c r="FN7" s="428"/>
      <c r="FO7" s="426">
        <f t="shared" ref="FO7:FO14" si="32">IF(AND($DD7="A",EX7&lt;4),DP7,IF(AND($DD7="B",EX7&lt;7),DP7,IF(AND($DD7="C"),DP7,0)))</f>
        <v>0</v>
      </c>
      <c r="FP7" s="428"/>
      <c r="FQ7" s="426">
        <f t="shared" ref="FQ7:FQ14" si="33">IF(AND($DD7="A",EZ7&lt;4),DR7,IF(AND($DD7="B",EZ7&lt;7),DR7,IF(AND($DD7="C"),DR7,0)))</f>
        <v>0</v>
      </c>
      <c r="FR7" s="428"/>
      <c r="FS7" s="426">
        <f t="shared" ref="FS7:FS14" si="34">IF(AND($DD7="A",FB7&lt;4),DT7,IF(AND($DD7="B",FB7&lt;7),DT7,IF(AND($DD7="C"),DT7,0)))</f>
        <v>0</v>
      </c>
      <c r="FT7" s="428"/>
      <c r="FU7" s="426">
        <f>SUM(FG7:FT7)</f>
        <v>0</v>
      </c>
      <c r="FV7" s="428"/>
      <c r="FW7" s="25"/>
      <c r="FX7" s="426">
        <f t="shared" ref="FX7:FX14" si="35">IF(DD7="B",MAX(DH7,DJ7,DL7,DN7,DP7,DR7,DT7),0)</f>
        <v>0</v>
      </c>
      <c r="FY7" s="427"/>
      <c r="GB7" s="142" t="s">
        <v>255</v>
      </c>
      <c r="GC7" s="107">
        <f>IF(GH7=$GC$4,COUNTIF($GH$7:GH7,GH7),0)</f>
        <v>0</v>
      </c>
      <c r="GD7" s="79" t="str">
        <f t="shared" ref="GD7:GD14" si="36">$A$4&amp;C7&amp;I7&amp;P7</f>
        <v>施設使用料▼選択▼選択してください</v>
      </c>
      <c r="GE7" s="160" t="str">
        <f t="shared" ref="GE7:GE14" si="37">T7</f>
        <v/>
      </c>
      <c r="GF7" s="142" t="str">
        <f t="shared" ref="GF7:GF14" si="38">AW7</f>
        <v/>
      </c>
      <c r="GG7" s="179">
        <f t="shared" ref="GG7:GG14" si="39">BE7</f>
        <v>0</v>
      </c>
      <c r="GH7" s="107" t="str">
        <f>IF(GG7=0*0,"B","A")</f>
        <v>B</v>
      </c>
    </row>
    <row r="8" spans="1:190" ht="24.75" customHeight="1">
      <c r="A8" s="488">
        <v>2</v>
      </c>
      <c r="B8" s="489"/>
      <c r="C8" s="317" t="s">
        <v>27</v>
      </c>
      <c r="D8" s="318"/>
      <c r="E8" s="318"/>
      <c r="F8" s="318"/>
      <c r="G8" s="318"/>
      <c r="H8" s="319"/>
      <c r="I8" s="320" t="s">
        <v>26</v>
      </c>
      <c r="J8" s="320"/>
      <c r="K8" s="320"/>
      <c r="L8" s="320"/>
      <c r="M8" s="320"/>
      <c r="N8" s="320"/>
      <c r="O8" s="320"/>
      <c r="P8" s="321"/>
      <c r="Q8" s="322"/>
      <c r="R8" s="322"/>
      <c r="S8" s="323"/>
      <c r="T8" s="497" t="str">
        <f>IFERROR(VLOOKUP(AB1&amp;C8&amp;I8&amp;P8&amp;DF8&amp;DG8,データシートマスタ!$L$3:$O$243,3,FALSE),"")</f>
        <v/>
      </c>
      <c r="U8" s="498"/>
      <c r="V8" s="498"/>
      <c r="W8" s="490" t="s">
        <v>24</v>
      </c>
      <c r="X8" s="491"/>
      <c r="Y8" s="324"/>
      <c r="Z8" s="325"/>
      <c r="AA8" s="326"/>
      <c r="AB8" s="327"/>
      <c r="AC8" s="328"/>
      <c r="AD8" s="329"/>
      <c r="AE8" s="358"/>
      <c r="AF8" s="358"/>
      <c r="AG8" s="358"/>
      <c r="AH8" s="358"/>
      <c r="AI8" s="358"/>
      <c r="AJ8" s="358"/>
      <c r="AK8" s="358"/>
      <c r="AL8" s="358"/>
      <c r="AM8" s="358"/>
      <c r="AN8" s="358"/>
      <c r="AO8" s="358"/>
      <c r="AP8" s="358"/>
      <c r="AQ8" s="358"/>
      <c r="AR8" s="358"/>
      <c r="AS8" s="358"/>
      <c r="AT8" s="358"/>
      <c r="AU8" s="358"/>
      <c r="AV8" s="358"/>
      <c r="AW8" s="412" t="str">
        <f t="shared" si="0"/>
        <v/>
      </c>
      <c r="AX8" s="413"/>
      <c r="AY8" s="413"/>
      <c r="AZ8" s="413"/>
      <c r="BA8" s="413">
        <f t="shared" si="1"/>
        <v>0</v>
      </c>
      <c r="BB8" s="413"/>
      <c r="BC8" s="413"/>
      <c r="BD8" s="413"/>
      <c r="BE8" s="355">
        <f t="shared" si="2"/>
        <v>0</v>
      </c>
      <c r="BF8" s="356"/>
      <c r="BG8" s="356"/>
      <c r="BH8" s="356"/>
      <c r="BI8" s="357"/>
      <c r="BJ8" s="370" t="str">
        <f t="shared" si="3"/>
        <v/>
      </c>
      <c r="BK8" s="371"/>
      <c r="BL8" s="371"/>
      <c r="BM8" s="372"/>
      <c r="BN8" s="31"/>
      <c r="BO8" s="376">
        <v>2</v>
      </c>
      <c r="BP8" s="377"/>
      <c r="BQ8" s="344" t="s">
        <v>32</v>
      </c>
      <c r="BR8" s="344"/>
      <c r="BS8" s="344"/>
      <c r="BT8" s="344"/>
      <c r="BU8" s="344"/>
      <c r="BV8" s="344"/>
      <c r="BW8" s="340" t="str">
        <f>IFERROR(VLOOKUP($AB$1&amp;BQ8,データシートマスタ!$T$3:$U$56,2,FALSE),"")</f>
        <v/>
      </c>
      <c r="BX8" s="340"/>
      <c r="BY8" s="340"/>
      <c r="BZ8" s="408"/>
      <c r="CA8" s="408"/>
      <c r="CB8" s="408"/>
      <c r="CC8" s="340" t="str">
        <f>IFERROR(VLOOKUP($AB$1&amp;BQ8,データシートマスタ!$V$3:$W$56,2,FALSE),"")</f>
        <v/>
      </c>
      <c r="CD8" s="340"/>
      <c r="CE8" s="340"/>
      <c r="CF8" s="339"/>
      <c r="CG8" s="339"/>
      <c r="CH8" s="339"/>
      <c r="CI8" s="341">
        <f>IFERROR(SUM(CP8:CQ8),0)</f>
        <v>0</v>
      </c>
      <c r="CJ8" s="342"/>
      <c r="CK8" s="342"/>
      <c r="CL8" s="343"/>
      <c r="CM8" s="31"/>
      <c r="CN8" s="35"/>
      <c r="CP8" s="127">
        <f t="shared" si="4"/>
        <v>0</v>
      </c>
      <c r="CQ8" s="207">
        <f t="shared" ref="CQ8:CQ16" si="40">IF(CF8="",0,CC8*CF8)</f>
        <v>0</v>
      </c>
      <c r="CS8" s="35"/>
      <c r="CT8" s="35"/>
      <c r="CZ8" s="35"/>
      <c r="DA8" s="31"/>
      <c r="DB8" s="430" t="str">
        <f>IFERROR(VLOOKUP(C8&amp;I8,データシートマスタ!#REF!,2,FALSE),"")</f>
        <v/>
      </c>
      <c r="DC8" s="428"/>
      <c r="DD8" s="426" t="str">
        <f>IFERROR(VLOOKUP(AB1&amp;C8&amp;I8&amp;P8&amp;DF8&amp;DG8,データシートマスタ!$L$3:$O$243,4,FALSE),"")</f>
        <v/>
      </c>
      <c r="DE8" s="428"/>
      <c r="DF8" s="106" t="str">
        <f t="shared" si="5"/>
        <v>Y</v>
      </c>
      <c r="DG8" s="138" t="str">
        <f t="shared" ref="DG8:DG14" si="41">IF(Y8&gt;29,"α","β")</f>
        <v>β</v>
      </c>
      <c r="DH8" s="377" t="str">
        <f t="shared" si="6"/>
        <v/>
      </c>
      <c r="DI8" s="377"/>
      <c r="DJ8" s="426" t="str">
        <f t="shared" si="7"/>
        <v/>
      </c>
      <c r="DK8" s="428"/>
      <c r="DL8" s="426" t="str">
        <f t="shared" si="8"/>
        <v/>
      </c>
      <c r="DM8" s="428"/>
      <c r="DN8" s="426" t="str">
        <f t="shared" si="9"/>
        <v/>
      </c>
      <c r="DO8" s="428"/>
      <c r="DP8" s="426" t="str">
        <f t="shared" si="10"/>
        <v/>
      </c>
      <c r="DQ8" s="428"/>
      <c r="DR8" s="426" t="str">
        <f t="shared" si="11"/>
        <v/>
      </c>
      <c r="DS8" s="428"/>
      <c r="DT8" s="426" t="str">
        <f t="shared" si="12"/>
        <v/>
      </c>
      <c r="DU8" s="428"/>
      <c r="DV8" s="377">
        <f t="shared" si="13"/>
        <v>0</v>
      </c>
      <c r="DW8" s="377"/>
      <c r="DX8" s="25"/>
      <c r="DY8" s="426">
        <f t="shared" si="14"/>
        <v>0</v>
      </c>
      <c r="DZ8" s="428"/>
      <c r="EA8" s="426">
        <f t="shared" si="15"/>
        <v>0</v>
      </c>
      <c r="EB8" s="428"/>
      <c r="EC8" s="426">
        <f t="shared" si="16"/>
        <v>0</v>
      </c>
      <c r="ED8" s="428"/>
      <c r="EE8" s="426">
        <f t="shared" si="17"/>
        <v>0</v>
      </c>
      <c r="EF8" s="428"/>
      <c r="EG8" s="426">
        <f t="shared" si="18"/>
        <v>0</v>
      </c>
      <c r="EH8" s="428"/>
      <c r="EI8" s="426">
        <f t="shared" si="19"/>
        <v>0</v>
      </c>
      <c r="EJ8" s="428"/>
      <c r="EK8" s="426">
        <f t="shared" si="20"/>
        <v>0</v>
      </c>
      <c r="EL8" s="428"/>
      <c r="EM8" s="377"/>
      <c r="EN8" s="377"/>
      <c r="EO8" s="25"/>
      <c r="EP8" s="426">
        <f t="shared" si="21"/>
        <v>0</v>
      </c>
      <c r="EQ8" s="428"/>
      <c r="ER8" s="426">
        <f t="shared" si="22"/>
        <v>0</v>
      </c>
      <c r="ES8" s="428"/>
      <c r="ET8" s="426">
        <f t="shared" si="23"/>
        <v>0</v>
      </c>
      <c r="EU8" s="428"/>
      <c r="EV8" s="426">
        <f t="shared" si="24"/>
        <v>0</v>
      </c>
      <c r="EW8" s="428"/>
      <c r="EX8" s="426">
        <f t="shared" si="25"/>
        <v>0</v>
      </c>
      <c r="EY8" s="428"/>
      <c r="EZ8" s="426">
        <f t="shared" si="26"/>
        <v>0</v>
      </c>
      <c r="FA8" s="428"/>
      <c r="FB8" s="426">
        <f t="shared" si="27"/>
        <v>0</v>
      </c>
      <c r="FC8" s="428"/>
      <c r="FD8" s="377"/>
      <c r="FE8" s="377"/>
      <c r="FF8" s="25"/>
      <c r="FG8" s="426">
        <f t="shared" si="28"/>
        <v>0</v>
      </c>
      <c r="FH8" s="428"/>
      <c r="FI8" s="426">
        <f t="shared" si="29"/>
        <v>0</v>
      </c>
      <c r="FJ8" s="428"/>
      <c r="FK8" s="426">
        <f t="shared" si="30"/>
        <v>0</v>
      </c>
      <c r="FL8" s="428"/>
      <c r="FM8" s="426">
        <f t="shared" si="31"/>
        <v>0</v>
      </c>
      <c r="FN8" s="428"/>
      <c r="FO8" s="426">
        <f t="shared" si="32"/>
        <v>0</v>
      </c>
      <c r="FP8" s="428"/>
      <c r="FQ8" s="426">
        <f t="shared" si="33"/>
        <v>0</v>
      </c>
      <c r="FR8" s="428"/>
      <c r="FS8" s="426">
        <f t="shared" si="34"/>
        <v>0</v>
      </c>
      <c r="FT8" s="428"/>
      <c r="FU8" s="426">
        <f t="shared" ref="FU8:FU14" si="42">SUM(FG8:FT8)</f>
        <v>0</v>
      </c>
      <c r="FV8" s="428"/>
      <c r="FW8" s="25"/>
      <c r="FX8" s="426">
        <f t="shared" si="35"/>
        <v>0</v>
      </c>
      <c r="FY8" s="427"/>
      <c r="GB8" s="142" t="s">
        <v>256</v>
      </c>
      <c r="GC8" s="142">
        <f>IF(GH8=$GC$4,COUNTIF($GH$7:GH8,GH8),0)</f>
        <v>0</v>
      </c>
      <c r="GD8" s="79" t="str">
        <f t="shared" si="36"/>
        <v>施設使用料▼選択▼選択してください</v>
      </c>
      <c r="GE8" s="160" t="str">
        <f t="shared" si="37"/>
        <v/>
      </c>
      <c r="GF8" s="142" t="str">
        <f t="shared" si="38"/>
        <v/>
      </c>
      <c r="GG8" s="179">
        <f t="shared" si="39"/>
        <v>0</v>
      </c>
      <c r="GH8" s="142" t="str">
        <f t="shared" ref="GH8:GH72" si="43">IF(GG8=0*0,"B","A")</f>
        <v>B</v>
      </c>
    </row>
    <row r="9" spans="1:190" ht="24.75" customHeight="1">
      <c r="A9" s="488">
        <v>3</v>
      </c>
      <c r="B9" s="489"/>
      <c r="C9" s="317" t="s">
        <v>27</v>
      </c>
      <c r="D9" s="318"/>
      <c r="E9" s="318"/>
      <c r="F9" s="318"/>
      <c r="G9" s="318"/>
      <c r="H9" s="319"/>
      <c r="I9" s="320" t="s">
        <v>26</v>
      </c>
      <c r="J9" s="320"/>
      <c r="K9" s="320"/>
      <c r="L9" s="320"/>
      <c r="M9" s="320"/>
      <c r="N9" s="320"/>
      <c r="O9" s="320"/>
      <c r="P9" s="321"/>
      <c r="Q9" s="322"/>
      <c r="R9" s="322"/>
      <c r="S9" s="323"/>
      <c r="T9" s="497" t="str">
        <f>IFERROR(VLOOKUP(AB1&amp;C9&amp;I9&amp;P9&amp;DF9&amp;DG9,データシートマスタ!$L$3:$O$243,3,FALSE),"")</f>
        <v/>
      </c>
      <c r="U9" s="498"/>
      <c r="V9" s="498"/>
      <c r="W9" s="490" t="s">
        <v>24</v>
      </c>
      <c r="X9" s="491"/>
      <c r="Y9" s="324"/>
      <c r="Z9" s="325"/>
      <c r="AA9" s="326"/>
      <c r="AB9" s="327"/>
      <c r="AC9" s="328"/>
      <c r="AD9" s="329"/>
      <c r="AE9" s="358"/>
      <c r="AF9" s="358"/>
      <c r="AG9" s="358"/>
      <c r="AH9" s="358"/>
      <c r="AI9" s="358"/>
      <c r="AJ9" s="358"/>
      <c r="AK9" s="358"/>
      <c r="AL9" s="358"/>
      <c r="AM9" s="358"/>
      <c r="AN9" s="358"/>
      <c r="AO9" s="358"/>
      <c r="AP9" s="358"/>
      <c r="AQ9" s="358"/>
      <c r="AR9" s="358"/>
      <c r="AS9" s="358"/>
      <c r="AT9" s="358"/>
      <c r="AU9" s="358"/>
      <c r="AV9" s="358"/>
      <c r="AW9" s="412" t="str">
        <f t="shared" si="0"/>
        <v/>
      </c>
      <c r="AX9" s="413"/>
      <c r="AY9" s="413"/>
      <c r="AZ9" s="413"/>
      <c r="BA9" s="413">
        <f t="shared" si="1"/>
        <v>0</v>
      </c>
      <c r="BB9" s="413"/>
      <c r="BC9" s="413"/>
      <c r="BD9" s="413"/>
      <c r="BE9" s="355">
        <f t="shared" si="2"/>
        <v>0</v>
      </c>
      <c r="BF9" s="356"/>
      <c r="BG9" s="356"/>
      <c r="BH9" s="356"/>
      <c r="BI9" s="357"/>
      <c r="BJ9" s="370" t="str">
        <f t="shared" si="3"/>
        <v/>
      </c>
      <c r="BK9" s="371"/>
      <c r="BL9" s="371"/>
      <c r="BM9" s="372"/>
      <c r="BN9" s="31"/>
      <c r="BO9" s="376">
        <v>3</v>
      </c>
      <c r="BP9" s="377"/>
      <c r="BQ9" s="344" t="s">
        <v>32</v>
      </c>
      <c r="BR9" s="344"/>
      <c r="BS9" s="344"/>
      <c r="BT9" s="344"/>
      <c r="BU9" s="344"/>
      <c r="BV9" s="344"/>
      <c r="BW9" s="340" t="str">
        <f>IFERROR(VLOOKUP($AB$1&amp;BQ9,データシートマスタ!$T$3:$U$56,2,FALSE),"")</f>
        <v/>
      </c>
      <c r="BX9" s="340"/>
      <c r="BY9" s="340"/>
      <c r="BZ9" s="408"/>
      <c r="CA9" s="408"/>
      <c r="CB9" s="408"/>
      <c r="CC9" s="340" t="str">
        <f>IFERROR(VLOOKUP($AB$1&amp;BQ9,データシートマスタ!$V$3:$W$56,2,FALSE),"")</f>
        <v/>
      </c>
      <c r="CD9" s="340"/>
      <c r="CE9" s="340"/>
      <c r="CF9" s="408"/>
      <c r="CG9" s="408"/>
      <c r="CH9" s="408"/>
      <c r="CI9" s="341">
        <f t="shared" ref="CI9:CI16" si="44">IFERROR(SUM(CP9:CQ9),0)</f>
        <v>0</v>
      </c>
      <c r="CJ9" s="342"/>
      <c r="CK9" s="342"/>
      <c r="CL9" s="343"/>
      <c r="CM9" s="31"/>
      <c r="CN9" s="35"/>
      <c r="CP9" s="127">
        <f t="shared" si="4"/>
        <v>0</v>
      </c>
      <c r="CQ9" s="207">
        <f t="shared" si="40"/>
        <v>0</v>
      </c>
      <c r="CS9" s="35"/>
      <c r="CT9" s="35"/>
      <c r="CZ9" s="35"/>
      <c r="DA9" s="31"/>
      <c r="DB9" s="430" t="str">
        <f>IFERROR(VLOOKUP(C9&amp;I9,データシートマスタ!#REF!,2,FALSE),"")</f>
        <v/>
      </c>
      <c r="DC9" s="428"/>
      <c r="DD9" s="426" t="str">
        <f>IFERROR(VLOOKUP(AB1&amp;C9&amp;I9&amp;P9&amp;DF9&amp;DG9,データシートマスタ!$L$3:$O$243,4,FALSE),"")</f>
        <v/>
      </c>
      <c r="DE9" s="428"/>
      <c r="DF9" s="106" t="str">
        <f t="shared" si="5"/>
        <v>Y</v>
      </c>
      <c r="DG9" s="138" t="str">
        <f t="shared" si="41"/>
        <v>β</v>
      </c>
      <c r="DH9" s="377" t="str">
        <f t="shared" si="6"/>
        <v/>
      </c>
      <c r="DI9" s="377"/>
      <c r="DJ9" s="426" t="str">
        <f t="shared" si="7"/>
        <v/>
      </c>
      <c r="DK9" s="428"/>
      <c r="DL9" s="426" t="str">
        <f t="shared" si="8"/>
        <v/>
      </c>
      <c r="DM9" s="428"/>
      <c r="DN9" s="426" t="str">
        <f t="shared" si="9"/>
        <v/>
      </c>
      <c r="DO9" s="428"/>
      <c r="DP9" s="426" t="str">
        <f t="shared" si="10"/>
        <v/>
      </c>
      <c r="DQ9" s="428"/>
      <c r="DR9" s="426" t="str">
        <f t="shared" si="11"/>
        <v/>
      </c>
      <c r="DS9" s="428"/>
      <c r="DT9" s="426" t="str">
        <f t="shared" si="12"/>
        <v/>
      </c>
      <c r="DU9" s="428"/>
      <c r="DV9" s="377">
        <f t="shared" si="13"/>
        <v>0</v>
      </c>
      <c r="DW9" s="377"/>
      <c r="DX9" s="25"/>
      <c r="DY9" s="426">
        <f t="shared" si="14"/>
        <v>0</v>
      </c>
      <c r="DZ9" s="428"/>
      <c r="EA9" s="426">
        <f t="shared" si="15"/>
        <v>0</v>
      </c>
      <c r="EB9" s="428"/>
      <c r="EC9" s="426">
        <f t="shared" si="16"/>
        <v>0</v>
      </c>
      <c r="ED9" s="428"/>
      <c r="EE9" s="426">
        <f t="shared" si="17"/>
        <v>0</v>
      </c>
      <c r="EF9" s="428"/>
      <c r="EG9" s="426">
        <f t="shared" si="18"/>
        <v>0</v>
      </c>
      <c r="EH9" s="428"/>
      <c r="EI9" s="426">
        <f t="shared" si="19"/>
        <v>0</v>
      </c>
      <c r="EJ9" s="428"/>
      <c r="EK9" s="426">
        <f t="shared" si="20"/>
        <v>0</v>
      </c>
      <c r="EL9" s="428"/>
      <c r="EM9" s="377"/>
      <c r="EN9" s="377"/>
      <c r="EO9" s="25"/>
      <c r="EP9" s="426">
        <f t="shared" si="21"/>
        <v>0</v>
      </c>
      <c r="EQ9" s="428"/>
      <c r="ER9" s="426">
        <f t="shared" si="22"/>
        <v>0</v>
      </c>
      <c r="ES9" s="428"/>
      <c r="ET9" s="426">
        <f t="shared" si="23"/>
        <v>0</v>
      </c>
      <c r="EU9" s="428"/>
      <c r="EV9" s="426">
        <f t="shared" si="24"/>
        <v>0</v>
      </c>
      <c r="EW9" s="428"/>
      <c r="EX9" s="426">
        <f t="shared" si="25"/>
        <v>0</v>
      </c>
      <c r="EY9" s="428"/>
      <c r="EZ9" s="426">
        <f t="shared" si="26"/>
        <v>0</v>
      </c>
      <c r="FA9" s="428"/>
      <c r="FB9" s="426">
        <f t="shared" si="27"/>
        <v>0</v>
      </c>
      <c r="FC9" s="428"/>
      <c r="FD9" s="377"/>
      <c r="FE9" s="377"/>
      <c r="FF9" s="25"/>
      <c r="FG9" s="426">
        <f t="shared" si="28"/>
        <v>0</v>
      </c>
      <c r="FH9" s="428"/>
      <c r="FI9" s="426">
        <f t="shared" si="29"/>
        <v>0</v>
      </c>
      <c r="FJ9" s="428"/>
      <c r="FK9" s="426">
        <f t="shared" si="30"/>
        <v>0</v>
      </c>
      <c r="FL9" s="428"/>
      <c r="FM9" s="426">
        <f t="shared" si="31"/>
        <v>0</v>
      </c>
      <c r="FN9" s="428"/>
      <c r="FO9" s="426">
        <f t="shared" si="32"/>
        <v>0</v>
      </c>
      <c r="FP9" s="428"/>
      <c r="FQ9" s="426">
        <f t="shared" si="33"/>
        <v>0</v>
      </c>
      <c r="FR9" s="428"/>
      <c r="FS9" s="426">
        <f t="shared" si="34"/>
        <v>0</v>
      </c>
      <c r="FT9" s="428"/>
      <c r="FU9" s="426">
        <f t="shared" si="42"/>
        <v>0</v>
      </c>
      <c r="FV9" s="428"/>
      <c r="FW9" s="25"/>
      <c r="FX9" s="426">
        <f t="shared" si="35"/>
        <v>0</v>
      </c>
      <c r="FY9" s="427"/>
      <c r="GB9" s="142" t="s">
        <v>257</v>
      </c>
      <c r="GC9" s="142">
        <f>IF(GH9=$GC$4,COUNTIF($GH$7:GH9,GH9),0)</f>
        <v>0</v>
      </c>
      <c r="GD9" s="79" t="str">
        <f t="shared" si="36"/>
        <v>施設使用料▼選択▼選択してください</v>
      </c>
      <c r="GE9" s="160" t="str">
        <f t="shared" si="37"/>
        <v/>
      </c>
      <c r="GF9" s="142" t="str">
        <f t="shared" si="38"/>
        <v/>
      </c>
      <c r="GG9" s="179">
        <f t="shared" si="39"/>
        <v>0</v>
      </c>
      <c r="GH9" s="142" t="str">
        <f t="shared" si="43"/>
        <v>B</v>
      </c>
    </row>
    <row r="10" spans="1:190" ht="24.75" customHeight="1">
      <c r="A10" s="488">
        <v>4</v>
      </c>
      <c r="B10" s="489"/>
      <c r="C10" s="317" t="s">
        <v>27</v>
      </c>
      <c r="D10" s="318"/>
      <c r="E10" s="318"/>
      <c r="F10" s="318"/>
      <c r="G10" s="318"/>
      <c r="H10" s="319"/>
      <c r="I10" s="320" t="s">
        <v>26</v>
      </c>
      <c r="J10" s="320"/>
      <c r="K10" s="320"/>
      <c r="L10" s="320"/>
      <c r="M10" s="320"/>
      <c r="N10" s="320"/>
      <c r="O10" s="320"/>
      <c r="P10" s="321"/>
      <c r="Q10" s="322"/>
      <c r="R10" s="322"/>
      <c r="S10" s="323"/>
      <c r="T10" s="497" t="str">
        <f>IFERROR(VLOOKUP(AB1&amp;C10&amp;I10&amp;P10&amp;DF10&amp;DG10,データシートマスタ!$L$3:$O$243,3,FALSE),"")</f>
        <v/>
      </c>
      <c r="U10" s="498"/>
      <c r="V10" s="498"/>
      <c r="W10" s="490" t="s">
        <v>24</v>
      </c>
      <c r="X10" s="491"/>
      <c r="Y10" s="324"/>
      <c r="Z10" s="325"/>
      <c r="AA10" s="326"/>
      <c r="AB10" s="327"/>
      <c r="AC10" s="328"/>
      <c r="AD10" s="329"/>
      <c r="AE10" s="358"/>
      <c r="AF10" s="358"/>
      <c r="AG10" s="358"/>
      <c r="AH10" s="358"/>
      <c r="AI10" s="358"/>
      <c r="AJ10" s="358"/>
      <c r="AK10" s="358"/>
      <c r="AL10" s="358"/>
      <c r="AM10" s="358"/>
      <c r="AN10" s="358"/>
      <c r="AO10" s="358"/>
      <c r="AP10" s="358"/>
      <c r="AQ10" s="358"/>
      <c r="AR10" s="358"/>
      <c r="AS10" s="358"/>
      <c r="AT10" s="358"/>
      <c r="AU10" s="358"/>
      <c r="AV10" s="358"/>
      <c r="AW10" s="412" t="str">
        <f t="shared" si="0"/>
        <v/>
      </c>
      <c r="AX10" s="413"/>
      <c r="AY10" s="413"/>
      <c r="AZ10" s="413"/>
      <c r="BA10" s="413">
        <f t="shared" si="1"/>
        <v>0</v>
      </c>
      <c r="BB10" s="413"/>
      <c r="BC10" s="413"/>
      <c r="BD10" s="413"/>
      <c r="BE10" s="355">
        <f t="shared" si="2"/>
        <v>0</v>
      </c>
      <c r="BF10" s="356"/>
      <c r="BG10" s="356"/>
      <c r="BH10" s="356"/>
      <c r="BI10" s="357"/>
      <c r="BJ10" s="370" t="str">
        <f t="shared" si="3"/>
        <v/>
      </c>
      <c r="BK10" s="371"/>
      <c r="BL10" s="371"/>
      <c r="BM10" s="372"/>
      <c r="BN10" s="31"/>
      <c r="BO10" s="376">
        <v>4</v>
      </c>
      <c r="BP10" s="377"/>
      <c r="BQ10" s="344" t="s">
        <v>32</v>
      </c>
      <c r="BR10" s="344"/>
      <c r="BS10" s="344"/>
      <c r="BT10" s="344"/>
      <c r="BU10" s="344"/>
      <c r="BV10" s="344"/>
      <c r="BW10" s="340" t="str">
        <f>IFERROR(VLOOKUP($AB$1&amp;BQ10,データシートマスタ!$T$3:$U$56,2,FALSE),"")</f>
        <v/>
      </c>
      <c r="BX10" s="340"/>
      <c r="BY10" s="340"/>
      <c r="BZ10" s="339"/>
      <c r="CA10" s="339"/>
      <c r="CB10" s="339"/>
      <c r="CC10" s="340" t="str">
        <f>IFERROR(VLOOKUP($AB$1&amp;BQ10,データシートマスタ!$V$3:$W$56,2,FALSE),"")</f>
        <v/>
      </c>
      <c r="CD10" s="340"/>
      <c r="CE10" s="340"/>
      <c r="CF10" s="339"/>
      <c r="CG10" s="339"/>
      <c r="CH10" s="339"/>
      <c r="CI10" s="341">
        <f t="shared" si="44"/>
        <v>0</v>
      </c>
      <c r="CJ10" s="342"/>
      <c r="CK10" s="342"/>
      <c r="CL10" s="343"/>
      <c r="CM10" s="31"/>
      <c r="CN10" s="35"/>
      <c r="CP10" s="127">
        <f t="shared" si="4"/>
        <v>0</v>
      </c>
      <c r="CQ10" s="207">
        <f t="shared" si="40"/>
        <v>0</v>
      </c>
      <c r="CS10" s="35"/>
      <c r="CT10" s="35"/>
      <c r="CZ10" s="35"/>
      <c r="DA10" s="31"/>
      <c r="DB10" s="430" t="str">
        <f>IFERROR(VLOOKUP(C10&amp;I10,データシートマスタ!#REF!,2,FALSE),"")</f>
        <v/>
      </c>
      <c r="DC10" s="428"/>
      <c r="DD10" s="426" t="str">
        <f>IFERROR(VLOOKUP(AB1&amp;C10&amp;I10&amp;P10&amp;DF10&amp;DG10,データシートマスタ!$L$3:$O$243,4,FALSE),"")</f>
        <v/>
      </c>
      <c r="DE10" s="428"/>
      <c r="DF10" s="106" t="str">
        <f t="shared" si="5"/>
        <v>Y</v>
      </c>
      <c r="DG10" s="138" t="str">
        <f t="shared" si="41"/>
        <v>β</v>
      </c>
      <c r="DH10" s="377" t="str">
        <f t="shared" si="6"/>
        <v/>
      </c>
      <c r="DI10" s="377"/>
      <c r="DJ10" s="426" t="str">
        <f t="shared" si="7"/>
        <v/>
      </c>
      <c r="DK10" s="428"/>
      <c r="DL10" s="426" t="str">
        <f t="shared" si="8"/>
        <v/>
      </c>
      <c r="DM10" s="428"/>
      <c r="DN10" s="426" t="str">
        <f t="shared" si="9"/>
        <v/>
      </c>
      <c r="DO10" s="428"/>
      <c r="DP10" s="426" t="str">
        <f t="shared" si="10"/>
        <v/>
      </c>
      <c r="DQ10" s="428"/>
      <c r="DR10" s="426" t="str">
        <f t="shared" si="11"/>
        <v/>
      </c>
      <c r="DS10" s="428"/>
      <c r="DT10" s="426" t="str">
        <f t="shared" si="12"/>
        <v/>
      </c>
      <c r="DU10" s="428"/>
      <c r="DV10" s="377">
        <f t="shared" si="13"/>
        <v>0</v>
      </c>
      <c r="DW10" s="377"/>
      <c r="DX10" s="25"/>
      <c r="DY10" s="426">
        <f t="shared" si="14"/>
        <v>0</v>
      </c>
      <c r="DZ10" s="428"/>
      <c r="EA10" s="426">
        <f t="shared" si="15"/>
        <v>0</v>
      </c>
      <c r="EB10" s="428"/>
      <c r="EC10" s="426">
        <f t="shared" si="16"/>
        <v>0</v>
      </c>
      <c r="ED10" s="428"/>
      <c r="EE10" s="426">
        <f t="shared" si="17"/>
        <v>0</v>
      </c>
      <c r="EF10" s="428"/>
      <c r="EG10" s="426">
        <f t="shared" si="18"/>
        <v>0</v>
      </c>
      <c r="EH10" s="428"/>
      <c r="EI10" s="426">
        <f t="shared" si="19"/>
        <v>0</v>
      </c>
      <c r="EJ10" s="428"/>
      <c r="EK10" s="426">
        <f t="shared" si="20"/>
        <v>0</v>
      </c>
      <c r="EL10" s="428"/>
      <c r="EM10" s="377"/>
      <c r="EN10" s="377"/>
      <c r="EO10" s="25"/>
      <c r="EP10" s="426">
        <f t="shared" si="21"/>
        <v>0</v>
      </c>
      <c r="EQ10" s="428"/>
      <c r="ER10" s="426">
        <f t="shared" si="22"/>
        <v>0</v>
      </c>
      <c r="ES10" s="428"/>
      <c r="ET10" s="426">
        <f t="shared" si="23"/>
        <v>0</v>
      </c>
      <c r="EU10" s="428"/>
      <c r="EV10" s="426">
        <f t="shared" si="24"/>
        <v>0</v>
      </c>
      <c r="EW10" s="428"/>
      <c r="EX10" s="426">
        <f t="shared" si="25"/>
        <v>0</v>
      </c>
      <c r="EY10" s="428"/>
      <c r="EZ10" s="426">
        <f t="shared" si="26"/>
        <v>0</v>
      </c>
      <c r="FA10" s="428"/>
      <c r="FB10" s="426">
        <f t="shared" si="27"/>
        <v>0</v>
      </c>
      <c r="FC10" s="428"/>
      <c r="FD10" s="377"/>
      <c r="FE10" s="377"/>
      <c r="FF10" s="25"/>
      <c r="FG10" s="426">
        <f t="shared" si="28"/>
        <v>0</v>
      </c>
      <c r="FH10" s="428"/>
      <c r="FI10" s="426">
        <f t="shared" si="29"/>
        <v>0</v>
      </c>
      <c r="FJ10" s="428"/>
      <c r="FK10" s="426">
        <f t="shared" si="30"/>
        <v>0</v>
      </c>
      <c r="FL10" s="428"/>
      <c r="FM10" s="426">
        <f t="shared" si="31"/>
        <v>0</v>
      </c>
      <c r="FN10" s="428"/>
      <c r="FO10" s="426">
        <f t="shared" si="32"/>
        <v>0</v>
      </c>
      <c r="FP10" s="428"/>
      <c r="FQ10" s="426">
        <f t="shared" si="33"/>
        <v>0</v>
      </c>
      <c r="FR10" s="428"/>
      <c r="FS10" s="426">
        <f t="shared" si="34"/>
        <v>0</v>
      </c>
      <c r="FT10" s="428"/>
      <c r="FU10" s="426">
        <f t="shared" si="42"/>
        <v>0</v>
      </c>
      <c r="FV10" s="428"/>
      <c r="FW10" s="25"/>
      <c r="FX10" s="426">
        <f t="shared" si="35"/>
        <v>0</v>
      </c>
      <c r="FY10" s="427"/>
      <c r="GB10" s="142" t="s">
        <v>258</v>
      </c>
      <c r="GC10" s="142">
        <f>IF(GH10=$GC$4,COUNTIF($GH$7:GH10,GH10),0)</f>
        <v>0</v>
      </c>
      <c r="GD10" s="79" t="str">
        <f t="shared" si="36"/>
        <v>施設使用料▼選択▼選択してください</v>
      </c>
      <c r="GE10" s="160" t="str">
        <f t="shared" si="37"/>
        <v/>
      </c>
      <c r="GF10" s="142" t="str">
        <f t="shared" si="38"/>
        <v/>
      </c>
      <c r="GG10" s="179">
        <f t="shared" si="39"/>
        <v>0</v>
      </c>
      <c r="GH10" s="142" t="str">
        <f t="shared" si="43"/>
        <v>B</v>
      </c>
    </row>
    <row r="11" spans="1:190" ht="24.75" customHeight="1">
      <c r="A11" s="488">
        <v>5</v>
      </c>
      <c r="B11" s="489"/>
      <c r="C11" s="317" t="s">
        <v>27</v>
      </c>
      <c r="D11" s="318"/>
      <c r="E11" s="318"/>
      <c r="F11" s="318"/>
      <c r="G11" s="318"/>
      <c r="H11" s="319"/>
      <c r="I11" s="320" t="s">
        <v>26</v>
      </c>
      <c r="J11" s="320"/>
      <c r="K11" s="320"/>
      <c r="L11" s="320"/>
      <c r="M11" s="320"/>
      <c r="N11" s="320"/>
      <c r="O11" s="320"/>
      <c r="P11" s="321"/>
      <c r="Q11" s="322"/>
      <c r="R11" s="322"/>
      <c r="S11" s="323"/>
      <c r="T11" s="497" t="str">
        <f>IFERROR(VLOOKUP(AB1&amp;C11&amp;I11&amp;P11&amp;DF11&amp;DG11,データシートマスタ!$L$3:$O$243,3,FALSE),"")</f>
        <v/>
      </c>
      <c r="U11" s="498"/>
      <c r="V11" s="498"/>
      <c r="W11" s="490" t="s">
        <v>24</v>
      </c>
      <c r="X11" s="491"/>
      <c r="Y11" s="324"/>
      <c r="Z11" s="325"/>
      <c r="AA11" s="326"/>
      <c r="AB11" s="327"/>
      <c r="AC11" s="328"/>
      <c r="AD11" s="329"/>
      <c r="AE11" s="358"/>
      <c r="AF11" s="358"/>
      <c r="AG11" s="358"/>
      <c r="AH11" s="358"/>
      <c r="AI11" s="358"/>
      <c r="AJ11" s="358"/>
      <c r="AK11" s="358"/>
      <c r="AL11" s="358"/>
      <c r="AM11" s="358"/>
      <c r="AN11" s="358"/>
      <c r="AO11" s="358"/>
      <c r="AP11" s="358"/>
      <c r="AQ11" s="358"/>
      <c r="AR11" s="358"/>
      <c r="AS11" s="358"/>
      <c r="AT11" s="358"/>
      <c r="AU11" s="358"/>
      <c r="AV11" s="358"/>
      <c r="AW11" s="412" t="str">
        <f t="shared" si="0"/>
        <v/>
      </c>
      <c r="AX11" s="413"/>
      <c r="AY11" s="413"/>
      <c r="AZ11" s="413"/>
      <c r="BA11" s="413">
        <f t="shared" si="1"/>
        <v>0</v>
      </c>
      <c r="BB11" s="413"/>
      <c r="BC11" s="413"/>
      <c r="BD11" s="413"/>
      <c r="BE11" s="355">
        <f t="shared" si="2"/>
        <v>0</v>
      </c>
      <c r="BF11" s="356"/>
      <c r="BG11" s="356"/>
      <c r="BH11" s="356"/>
      <c r="BI11" s="357"/>
      <c r="BJ11" s="370" t="str">
        <f t="shared" si="3"/>
        <v/>
      </c>
      <c r="BK11" s="371"/>
      <c r="BL11" s="371"/>
      <c r="BM11" s="372"/>
      <c r="BN11" s="31"/>
      <c r="BO11" s="376">
        <v>5</v>
      </c>
      <c r="BP11" s="377"/>
      <c r="BQ11" s="344" t="s">
        <v>32</v>
      </c>
      <c r="BR11" s="344"/>
      <c r="BS11" s="344"/>
      <c r="BT11" s="344"/>
      <c r="BU11" s="344"/>
      <c r="BV11" s="344"/>
      <c r="BW11" s="340" t="str">
        <f>IFERROR(VLOOKUP($AB$1&amp;BQ11,データシートマスタ!$T$3:$U$56,2,FALSE),"")</f>
        <v/>
      </c>
      <c r="BX11" s="340"/>
      <c r="BY11" s="340"/>
      <c r="BZ11" s="339"/>
      <c r="CA11" s="339"/>
      <c r="CB11" s="339"/>
      <c r="CC11" s="340" t="str">
        <f>IFERROR(VLOOKUP($AB$1&amp;BQ11,データシートマスタ!$V$3:$W$56,2,FALSE),"")</f>
        <v/>
      </c>
      <c r="CD11" s="340"/>
      <c r="CE11" s="340"/>
      <c r="CF11" s="339"/>
      <c r="CG11" s="339"/>
      <c r="CH11" s="339"/>
      <c r="CI11" s="341">
        <f t="shared" si="44"/>
        <v>0</v>
      </c>
      <c r="CJ11" s="342"/>
      <c r="CK11" s="342"/>
      <c r="CL11" s="343"/>
      <c r="CM11" s="31"/>
      <c r="CN11" s="35"/>
      <c r="CP11" s="127">
        <f t="shared" si="4"/>
        <v>0</v>
      </c>
      <c r="CQ11" s="207">
        <f t="shared" si="40"/>
        <v>0</v>
      </c>
      <c r="CS11" s="35"/>
      <c r="CT11" s="35"/>
      <c r="CZ11" s="35"/>
      <c r="DA11" s="31"/>
      <c r="DB11" s="430" t="str">
        <f>IFERROR(VLOOKUP(C11&amp;I11,データシートマスタ!#REF!,2,FALSE),"")</f>
        <v/>
      </c>
      <c r="DC11" s="428"/>
      <c r="DD11" s="426" t="str">
        <f>IFERROR(VLOOKUP(AB1&amp;C11&amp;I11&amp;P11&amp;DF11&amp;DG11,データシートマスタ!$L$3:$O$243,4,FALSE),"")</f>
        <v/>
      </c>
      <c r="DE11" s="428"/>
      <c r="DF11" s="106" t="str">
        <f t="shared" si="5"/>
        <v>Y</v>
      </c>
      <c r="DG11" s="138" t="str">
        <f t="shared" si="41"/>
        <v>β</v>
      </c>
      <c r="DH11" s="377" t="str">
        <f t="shared" si="6"/>
        <v/>
      </c>
      <c r="DI11" s="377"/>
      <c r="DJ11" s="426" t="str">
        <f t="shared" si="7"/>
        <v/>
      </c>
      <c r="DK11" s="428"/>
      <c r="DL11" s="426" t="str">
        <f t="shared" si="8"/>
        <v/>
      </c>
      <c r="DM11" s="428"/>
      <c r="DN11" s="426" t="str">
        <f t="shared" si="9"/>
        <v/>
      </c>
      <c r="DO11" s="428"/>
      <c r="DP11" s="426" t="str">
        <f t="shared" si="10"/>
        <v/>
      </c>
      <c r="DQ11" s="428"/>
      <c r="DR11" s="426" t="str">
        <f t="shared" si="11"/>
        <v/>
      </c>
      <c r="DS11" s="428"/>
      <c r="DT11" s="426" t="str">
        <f t="shared" si="12"/>
        <v/>
      </c>
      <c r="DU11" s="428"/>
      <c r="DV11" s="377">
        <f t="shared" si="13"/>
        <v>0</v>
      </c>
      <c r="DW11" s="377"/>
      <c r="DX11" s="25"/>
      <c r="DY11" s="426">
        <f t="shared" si="14"/>
        <v>0</v>
      </c>
      <c r="DZ11" s="428"/>
      <c r="EA11" s="426">
        <f t="shared" si="15"/>
        <v>0</v>
      </c>
      <c r="EB11" s="428"/>
      <c r="EC11" s="426">
        <f t="shared" si="16"/>
        <v>0</v>
      </c>
      <c r="ED11" s="428"/>
      <c r="EE11" s="426">
        <f t="shared" si="17"/>
        <v>0</v>
      </c>
      <c r="EF11" s="428"/>
      <c r="EG11" s="426">
        <f t="shared" si="18"/>
        <v>0</v>
      </c>
      <c r="EH11" s="428"/>
      <c r="EI11" s="426">
        <f t="shared" si="19"/>
        <v>0</v>
      </c>
      <c r="EJ11" s="428"/>
      <c r="EK11" s="426">
        <f t="shared" si="20"/>
        <v>0</v>
      </c>
      <c r="EL11" s="428"/>
      <c r="EM11" s="377"/>
      <c r="EN11" s="377"/>
      <c r="EO11" s="25"/>
      <c r="EP11" s="426">
        <f t="shared" si="21"/>
        <v>0</v>
      </c>
      <c r="EQ11" s="428"/>
      <c r="ER11" s="426">
        <f t="shared" si="22"/>
        <v>0</v>
      </c>
      <c r="ES11" s="428"/>
      <c r="ET11" s="426">
        <f t="shared" si="23"/>
        <v>0</v>
      </c>
      <c r="EU11" s="428"/>
      <c r="EV11" s="426">
        <f t="shared" si="24"/>
        <v>0</v>
      </c>
      <c r="EW11" s="428"/>
      <c r="EX11" s="426">
        <f t="shared" si="25"/>
        <v>0</v>
      </c>
      <c r="EY11" s="428"/>
      <c r="EZ11" s="426">
        <f t="shared" si="26"/>
        <v>0</v>
      </c>
      <c r="FA11" s="428"/>
      <c r="FB11" s="426">
        <f t="shared" si="27"/>
        <v>0</v>
      </c>
      <c r="FC11" s="428"/>
      <c r="FD11" s="377"/>
      <c r="FE11" s="377"/>
      <c r="FF11" s="25"/>
      <c r="FG11" s="426">
        <f t="shared" si="28"/>
        <v>0</v>
      </c>
      <c r="FH11" s="428"/>
      <c r="FI11" s="426">
        <f t="shared" si="29"/>
        <v>0</v>
      </c>
      <c r="FJ11" s="428"/>
      <c r="FK11" s="426">
        <f t="shared" si="30"/>
        <v>0</v>
      </c>
      <c r="FL11" s="428"/>
      <c r="FM11" s="426">
        <f t="shared" si="31"/>
        <v>0</v>
      </c>
      <c r="FN11" s="428"/>
      <c r="FO11" s="426">
        <f t="shared" si="32"/>
        <v>0</v>
      </c>
      <c r="FP11" s="428"/>
      <c r="FQ11" s="426">
        <f t="shared" si="33"/>
        <v>0</v>
      </c>
      <c r="FR11" s="428"/>
      <c r="FS11" s="426">
        <f t="shared" si="34"/>
        <v>0</v>
      </c>
      <c r="FT11" s="428"/>
      <c r="FU11" s="426">
        <f t="shared" si="42"/>
        <v>0</v>
      </c>
      <c r="FV11" s="428"/>
      <c r="FW11" s="25"/>
      <c r="FX11" s="426">
        <f t="shared" si="35"/>
        <v>0</v>
      </c>
      <c r="FY11" s="427"/>
      <c r="GB11" s="142" t="s">
        <v>259</v>
      </c>
      <c r="GC11" s="142">
        <f>IF(GH11=$GC$4,COUNTIF($GH$7:GH11,GH11),0)</f>
        <v>0</v>
      </c>
      <c r="GD11" s="79" t="str">
        <f t="shared" si="36"/>
        <v>施設使用料▼選択▼選択してください</v>
      </c>
      <c r="GE11" s="160" t="str">
        <f t="shared" si="37"/>
        <v/>
      </c>
      <c r="GF11" s="142" t="str">
        <f t="shared" si="38"/>
        <v/>
      </c>
      <c r="GG11" s="179">
        <f t="shared" si="39"/>
        <v>0</v>
      </c>
      <c r="GH11" s="142" t="str">
        <f t="shared" si="43"/>
        <v>B</v>
      </c>
    </row>
    <row r="12" spans="1:190" ht="24.75" customHeight="1">
      <c r="A12" s="488">
        <v>6</v>
      </c>
      <c r="B12" s="489"/>
      <c r="C12" s="317" t="s">
        <v>27</v>
      </c>
      <c r="D12" s="318"/>
      <c r="E12" s="318"/>
      <c r="F12" s="318"/>
      <c r="G12" s="318"/>
      <c r="H12" s="319"/>
      <c r="I12" s="320" t="s">
        <v>26</v>
      </c>
      <c r="J12" s="320"/>
      <c r="K12" s="320"/>
      <c r="L12" s="320"/>
      <c r="M12" s="320"/>
      <c r="N12" s="320"/>
      <c r="O12" s="320"/>
      <c r="P12" s="321"/>
      <c r="Q12" s="322"/>
      <c r="R12" s="322"/>
      <c r="S12" s="323"/>
      <c r="T12" s="497" t="str">
        <f>IFERROR(VLOOKUP(AB1&amp;C12&amp;I12&amp;P12&amp;DF12&amp;DG12,データシートマスタ!$L$3:$O$243,3,FALSE),"")</f>
        <v/>
      </c>
      <c r="U12" s="498"/>
      <c r="V12" s="498"/>
      <c r="W12" s="490" t="s">
        <v>24</v>
      </c>
      <c r="X12" s="491"/>
      <c r="Y12" s="324"/>
      <c r="Z12" s="325"/>
      <c r="AA12" s="326"/>
      <c r="AB12" s="327"/>
      <c r="AC12" s="328"/>
      <c r="AD12" s="329"/>
      <c r="AE12" s="358"/>
      <c r="AF12" s="358"/>
      <c r="AG12" s="358"/>
      <c r="AH12" s="358"/>
      <c r="AI12" s="358"/>
      <c r="AJ12" s="358"/>
      <c r="AK12" s="358"/>
      <c r="AL12" s="358"/>
      <c r="AM12" s="358"/>
      <c r="AN12" s="358"/>
      <c r="AO12" s="358"/>
      <c r="AP12" s="358"/>
      <c r="AQ12" s="358"/>
      <c r="AR12" s="358"/>
      <c r="AS12" s="358"/>
      <c r="AT12" s="358"/>
      <c r="AU12" s="358"/>
      <c r="AV12" s="358"/>
      <c r="AW12" s="412" t="str">
        <f t="shared" si="0"/>
        <v/>
      </c>
      <c r="AX12" s="413"/>
      <c r="AY12" s="413"/>
      <c r="AZ12" s="413"/>
      <c r="BA12" s="413">
        <f t="shared" si="1"/>
        <v>0</v>
      </c>
      <c r="BB12" s="413"/>
      <c r="BC12" s="413"/>
      <c r="BD12" s="413"/>
      <c r="BE12" s="355">
        <f t="shared" si="2"/>
        <v>0</v>
      </c>
      <c r="BF12" s="356"/>
      <c r="BG12" s="356"/>
      <c r="BH12" s="356"/>
      <c r="BI12" s="357"/>
      <c r="BJ12" s="370" t="str">
        <f t="shared" si="3"/>
        <v/>
      </c>
      <c r="BK12" s="371"/>
      <c r="BL12" s="371"/>
      <c r="BM12" s="372"/>
      <c r="BN12" s="31"/>
      <c r="BO12" s="376">
        <v>6</v>
      </c>
      <c r="BP12" s="377"/>
      <c r="BQ12" s="344" t="s">
        <v>32</v>
      </c>
      <c r="BR12" s="344"/>
      <c r="BS12" s="344"/>
      <c r="BT12" s="344"/>
      <c r="BU12" s="344"/>
      <c r="BV12" s="344"/>
      <c r="BW12" s="340" t="str">
        <f>IFERROR(VLOOKUP($AB$1&amp;BQ12,データシートマスタ!$T$3:$U$56,2,FALSE),"")</f>
        <v/>
      </c>
      <c r="BX12" s="340"/>
      <c r="BY12" s="340"/>
      <c r="BZ12" s="339"/>
      <c r="CA12" s="339"/>
      <c r="CB12" s="339"/>
      <c r="CC12" s="340" t="str">
        <f>IFERROR(VLOOKUP($AB$1&amp;BQ12,データシートマスタ!$V$3:$W$56,2,FALSE),"")</f>
        <v/>
      </c>
      <c r="CD12" s="340"/>
      <c r="CE12" s="340"/>
      <c r="CF12" s="339"/>
      <c r="CG12" s="339"/>
      <c r="CH12" s="339"/>
      <c r="CI12" s="341">
        <f t="shared" si="44"/>
        <v>0</v>
      </c>
      <c r="CJ12" s="342"/>
      <c r="CK12" s="342"/>
      <c r="CL12" s="343"/>
      <c r="CM12" s="31"/>
      <c r="CN12" s="35"/>
      <c r="CP12" s="127">
        <f t="shared" si="4"/>
        <v>0</v>
      </c>
      <c r="CQ12" s="207">
        <f t="shared" si="40"/>
        <v>0</v>
      </c>
      <c r="CS12" s="35"/>
      <c r="CT12" s="35"/>
      <c r="CZ12" s="35"/>
      <c r="DA12" s="31"/>
      <c r="DB12" s="430" t="str">
        <f>IFERROR(VLOOKUP(C12&amp;I12,データシートマスタ!#REF!,2,FALSE),"")</f>
        <v/>
      </c>
      <c r="DC12" s="428"/>
      <c r="DD12" s="426" t="str">
        <f>IFERROR(VLOOKUP(AB1&amp;C12&amp;I12&amp;P12&amp;DF12&amp;DG12,データシートマスタ!$L$3:$O$243,4,FALSE),"")</f>
        <v/>
      </c>
      <c r="DE12" s="428"/>
      <c r="DF12" s="106" t="str">
        <f t="shared" si="5"/>
        <v>Y</v>
      </c>
      <c r="DG12" s="138" t="str">
        <f t="shared" si="41"/>
        <v>β</v>
      </c>
      <c r="DH12" s="377" t="str">
        <f t="shared" si="6"/>
        <v/>
      </c>
      <c r="DI12" s="377"/>
      <c r="DJ12" s="426" t="str">
        <f t="shared" si="7"/>
        <v/>
      </c>
      <c r="DK12" s="428"/>
      <c r="DL12" s="426" t="str">
        <f t="shared" si="8"/>
        <v/>
      </c>
      <c r="DM12" s="428"/>
      <c r="DN12" s="426" t="str">
        <f t="shared" si="9"/>
        <v/>
      </c>
      <c r="DO12" s="428"/>
      <c r="DP12" s="426" t="str">
        <f t="shared" si="10"/>
        <v/>
      </c>
      <c r="DQ12" s="428"/>
      <c r="DR12" s="426" t="str">
        <f t="shared" si="11"/>
        <v/>
      </c>
      <c r="DS12" s="428"/>
      <c r="DT12" s="426" t="str">
        <f t="shared" si="12"/>
        <v/>
      </c>
      <c r="DU12" s="428"/>
      <c r="DV12" s="377">
        <f t="shared" si="13"/>
        <v>0</v>
      </c>
      <c r="DW12" s="377"/>
      <c r="DX12" s="25"/>
      <c r="DY12" s="426">
        <f t="shared" si="14"/>
        <v>0</v>
      </c>
      <c r="DZ12" s="428"/>
      <c r="EA12" s="426">
        <f t="shared" si="15"/>
        <v>0</v>
      </c>
      <c r="EB12" s="428"/>
      <c r="EC12" s="426">
        <f t="shared" si="16"/>
        <v>0</v>
      </c>
      <c r="ED12" s="428"/>
      <c r="EE12" s="426">
        <f t="shared" si="17"/>
        <v>0</v>
      </c>
      <c r="EF12" s="428"/>
      <c r="EG12" s="426">
        <f t="shared" si="18"/>
        <v>0</v>
      </c>
      <c r="EH12" s="428"/>
      <c r="EI12" s="426">
        <f t="shared" si="19"/>
        <v>0</v>
      </c>
      <c r="EJ12" s="428"/>
      <c r="EK12" s="426">
        <f t="shared" si="20"/>
        <v>0</v>
      </c>
      <c r="EL12" s="428"/>
      <c r="EM12" s="377"/>
      <c r="EN12" s="377"/>
      <c r="EO12" s="25"/>
      <c r="EP12" s="426">
        <f t="shared" si="21"/>
        <v>0</v>
      </c>
      <c r="EQ12" s="428"/>
      <c r="ER12" s="426">
        <f t="shared" si="22"/>
        <v>0</v>
      </c>
      <c r="ES12" s="428"/>
      <c r="ET12" s="426">
        <f t="shared" si="23"/>
        <v>0</v>
      </c>
      <c r="EU12" s="428"/>
      <c r="EV12" s="426">
        <f t="shared" si="24"/>
        <v>0</v>
      </c>
      <c r="EW12" s="428"/>
      <c r="EX12" s="426">
        <f t="shared" si="25"/>
        <v>0</v>
      </c>
      <c r="EY12" s="428"/>
      <c r="EZ12" s="426">
        <f t="shared" si="26"/>
        <v>0</v>
      </c>
      <c r="FA12" s="428"/>
      <c r="FB12" s="426">
        <f t="shared" si="27"/>
        <v>0</v>
      </c>
      <c r="FC12" s="428"/>
      <c r="FD12" s="377"/>
      <c r="FE12" s="377"/>
      <c r="FF12" s="25"/>
      <c r="FG12" s="426">
        <f t="shared" si="28"/>
        <v>0</v>
      </c>
      <c r="FH12" s="428"/>
      <c r="FI12" s="426">
        <f t="shared" si="29"/>
        <v>0</v>
      </c>
      <c r="FJ12" s="428"/>
      <c r="FK12" s="426">
        <f t="shared" si="30"/>
        <v>0</v>
      </c>
      <c r="FL12" s="428"/>
      <c r="FM12" s="426">
        <f t="shared" si="31"/>
        <v>0</v>
      </c>
      <c r="FN12" s="428"/>
      <c r="FO12" s="426">
        <f t="shared" si="32"/>
        <v>0</v>
      </c>
      <c r="FP12" s="428"/>
      <c r="FQ12" s="426">
        <f t="shared" si="33"/>
        <v>0</v>
      </c>
      <c r="FR12" s="428"/>
      <c r="FS12" s="426">
        <f t="shared" si="34"/>
        <v>0</v>
      </c>
      <c r="FT12" s="428"/>
      <c r="FU12" s="426">
        <f t="shared" si="42"/>
        <v>0</v>
      </c>
      <c r="FV12" s="428"/>
      <c r="FW12" s="25"/>
      <c r="FX12" s="426">
        <f t="shared" si="35"/>
        <v>0</v>
      </c>
      <c r="FY12" s="427"/>
      <c r="GB12" s="142" t="s">
        <v>260</v>
      </c>
      <c r="GC12" s="142">
        <f>IF(GH12=$GC$4,COUNTIF($GH$7:GH12,GH12),0)</f>
        <v>0</v>
      </c>
      <c r="GD12" s="79" t="str">
        <f t="shared" si="36"/>
        <v>施設使用料▼選択▼選択してください</v>
      </c>
      <c r="GE12" s="160" t="str">
        <f t="shared" si="37"/>
        <v/>
      </c>
      <c r="GF12" s="142" t="str">
        <f t="shared" si="38"/>
        <v/>
      </c>
      <c r="GG12" s="179">
        <f t="shared" si="39"/>
        <v>0</v>
      </c>
      <c r="GH12" s="142" t="str">
        <f t="shared" si="43"/>
        <v>B</v>
      </c>
    </row>
    <row r="13" spans="1:190" ht="24.75" customHeight="1">
      <c r="A13" s="488">
        <v>7</v>
      </c>
      <c r="B13" s="489"/>
      <c r="C13" s="317" t="s">
        <v>27</v>
      </c>
      <c r="D13" s="318"/>
      <c r="E13" s="318"/>
      <c r="F13" s="318"/>
      <c r="G13" s="318"/>
      <c r="H13" s="319"/>
      <c r="I13" s="320" t="s">
        <v>26</v>
      </c>
      <c r="J13" s="320"/>
      <c r="K13" s="320"/>
      <c r="L13" s="320"/>
      <c r="M13" s="320"/>
      <c r="N13" s="320"/>
      <c r="O13" s="320"/>
      <c r="P13" s="321"/>
      <c r="Q13" s="322"/>
      <c r="R13" s="322"/>
      <c r="S13" s="323"/>
      <c r="T13" s="497" t="str">
        <f>IFERROR(VLOOKUP(AB1&amp;C13&amp;I13&amp;P13&amp;DF13&amp;DG13,データシートマスタ!$L$3:$O$243,3,FALSE),"")</f>
        <v/>
      </c>
      <c r="U13" s="498"/>
      <c r="V13" s="498"/>
      <c r="W13" s="490" t="s">
        <v>24</v>
      </c>
      <c r="X13" s="491"/>
      <c r="Y13" s="324"/>
      <c r="Z13" s="325"/>
      <c r="AA13" s="326"/>
      <c r="AB13" s="327"/>
      <c r="AC13" s="328"/>
      <c r="AD13" s="329"/>
      <c r="AE13" s="358"/>
      <c r="AF13" s="358"/>
      <c r="AG13" s="358"/>
      <c r="AH13" s="358"/>
      <c r="AI13" s="358"/>
      <c r="AJ13" s="358"/>
      <c r="AK13" s="358"/>
      <c r="AL13" s="358"/>
      <c r="AM13" s="358"/>
      <c r="AN13" s="358"/>
      <c r="AO13" s="358"/>
      <c r="AP13" s="358"/>
      <c r="AQ13" s="358"/>
      <c r="AR13" s="358"/>
      <c r="AS13" s="358"/>
      <c r="AT13" s="358"/>
      <c r="AU13" s="358"/>
      <c r="AV13" s="358"/>
      <c r="AW13" s="412" t="str">
        <f t="shared" si="0"/>
        <v/>
      </c>
      <c r="AX13" s="413"/>
      <c r="AY13" s="413"/>
      <c r="AZ13" s="413"/>
      <c r="BA13" s="413">
        <f t="shared" si="1"/>
        <v>0</v>
      </c>
      <c r="BB13" s="413"/>
      <c r="BC13" s="413"/>
      <c r="BD13" s="413"/>
      <c r="BE13" s="355">
        <f t="shared" si="2"/>
        <v>0</v>
      </c>
      <c r="BF13" s="356"/>
      <c r="BG13" s="356"/>
      <c r="BH13" s="356"/>
      <c r="BI13" s="357"/>
      <c r="BJ13" s="370" t="str">
        <f t="shared" si="3"/>
        <v/>
      </c>
      <c r="BK13" s="371"/>
      <c r="BL13" s="371"/>
      <c r="BM13" s="372"/>
      <c r="BN13" s="31"/>
      <c r="BO13" s="376">
        <v>7</v>
      </c>
      <c r="BP13" s="377"/>
      <c r="BQ13" s="344" t="s">
        <v>32</v>
      </c>
      <c r="BR13" s="344"/>
      <c r="BS13" s="344"/>
      <c r="BT13" s="344"/>
      <c r="BU13" s="344"/>
      <c r="BV13" s="344"/>
      <c r="BW13" s="340" t="str">
        <f>IFERROR(VLOOKUP($AB$1&amp;BQ13,データシートマスタ!$T$3:$U$56,2,FALSE),"")</f>
        <v/>
      </c>
      <c r="BX13" s="340"/>
      <c r="BY13" s="340"/>
      <c r="BZ13" s="339"/>
      <c r="CA13" s="339"/>
      <c r="CB13" s="339"/>
      <c r="CC13" s="340" t="str">
        <f>IFERROR(VLOOKUP($AB$1&amp;BQ13,データシートマスタ!$V$3:$W$56,2,FALSE),"")</f>
        <v/>
      </c>
      <c r="CD13" s="340"/>
      <c r="CE13" s="340"/>
      <c r="CF13" s="339"/>
      <c r="CG13" s="339"/>
      <c r="CH13" s="339"/>
      <c r="CI13" s="341">
        <f t="shared" si="44"/>
        <v>0</v>
      </c>
      <c r="CJ13" s="342"/>
      <c r="CK13" s="342"/>
      <c r="CL13" s="343"/>
      <c r="CM13" s="31"/>
      <c r="CN13" s="35"/>
      <c r="CP13" s="127">
        <f t="shared" si="4"/>
        <v>0</v>
      </c>
      <c r="CQ13" s="207">
        <f t="shared" si="40"/>
        <v>0</v>
      </c>
      <c r="CS13" s="35"/>
      <c r="CT13" s="35"/>
      <c r="CZ13" s="35"/>
      <c r="DA13" s="31"/>
      <c r="DB13" s="430" t="str">
        <f>IFERROR(VLOOKUP(C13&amp;I13,データシートマスタ!#REF!,2,FALSE),"")</f>
        <v/>
      </c>
      <c r="DC13" s="428"/>
      <c r="DD13" s="426" t="str">
        <f>IFERROR(VLOOKUP(AB1&amp;C13&amp;I13&amp;P13&amp;DF13&amp;DG13,データシートマスタ!$L$3:$O$243,4,FALSE),"")</f>
        <v/>
      </c>
      <c r="DE13" s="428"/>
      <c r="DF13" s="106" t="str">
        <f t="shared" si="5"/>
        <v>Y</v>
      </c>
      <c r="DG13" s="138" t="str">
        <f t="shared" si="41"/>
        <v>β</v>
      </c>
      <c r="DH13" s="377" t="str">
        <f t="shared" si="6"/>
        <v/>
      </c>
      <c r="DI13" s="377"/>
      <c r="DJ13" s="426" t="str">
        <f t="shared" si="7"/>
        <v/>
      </c>
      <c r="DK13" s="428"/>
      <c r="DL13" s="426" t="str">
        <f t="shared" si="8"/>
        <v/>
      </c>
      <c r="DM13" s="428"/>
      <c r="DN13" s="426" t="str">
        <f t="shared" si="9"/>
        <v/>
      </c>
      <c r="DO13" s="428"/>
      <c r="DP13" s="426" t="str">
        <f t="shared" si="10"/>
        <v/>
      </c>
      <c r="DQ13" s="428"/>
      <c r="DR13" s="426" t="str">
        <f t="shared" si="11"/>
        <v/>
      </c>
      <c r="DS13" s="428"/>
      <c r="DT13" s="426" t="str">
        <f t="shared" si="12"/>
        <v/>
      </c>
      <c r="DU13" s="428"/>
      <c r="DV13" s="377">
        <f t="shared" si="13"/>
        <v>0</v>
      </c>
      <c r="DW13" s="377"/>
      <c r="DX13" s="25"/>
      <c r="DY13" s="426">
        <f t="shared" si="14"/>
        <v>0</v>
      </c>
      <c r="DZ13" s="428"/>
      <c r="EA13" s="426">
        <f t="shared" si="15"/>
        <v>0</v>
      </c>
      <c r="EB13" s="428"/>
      <c r="EC13" s="426">
        <f t="shared" si="16"/>
        <v>0</v>
      </c>
      <c r="ED13" s="428"/>
      <c r="EE13" s="426">
        <f t="shared" si="17"/>
        <v>0</v>
      </c>
      <c r="EF13" s="428"/>
      <c r="EG13" s="426">
        <f t="shared" si="18"/>
        <v>0</v>
      </c>
      <c r="EH13" s="428"/>
      <c r="EI13" s="426">
        <f t="shared" si="19"/>
        <v>0</v>
      </c>
      <c r="EJ13" s="428"/>
      <c r="EK13" s="426">
        <f t="shared" si="20"/>
        <v>0</v>
      </c>
      <c r="EL13" s="428"/>
      <c r="EM13" s="377"/>
      <c r="EN13" s="377"/>
      <c r="EO13" s="25"/>
      <c r="EP13" s="426">
        <f t="shared" si="21"/>
        <v>0</v>
      </c>
      <c r="EQ13" s="428"/>
      <c r="ER13" s="426">
        <f t="shared" si="22"/>
        <v>0</v>
      </c>
      <c r="ES13" s="428"/>
      <c r="ET13" s="426">
        <f t="shared" si="23"/>
        <v>0</v>
      </c>
      <c r="EU13" s="428"/>
      <c r="EV13" s="426">
        <f t="shared" si="24"/>
        <v>0</v>
      </c>
      <c r="EW13" s="428"/>
      <c r="EX13" s="426">
        <f t="shared" si="25"/>
        <v>0</v>
      </c>
      <c r="EY13" s="428"/>
      <c r="EZ13" s="426">
        <f t="shared" si="26"/>
        <v>0</v>
      </c>
      <c r="FA13" s="428"/>
      <c r="FB13" s="426">
        <f t="shared" si="27"/>
        <v>0</v>
      </c>
      <c r="FC13" s="428"/>
      <c r="FD13" s="377"/>
      <c r="FE13" s="377"/>
      <c r="FF13" s="25"/>
      <c r="FG13" s="426">
        <f t="shared" si="28"/>
        <v>0</v>
      </c>
      <c r="FH13" s="428"/>
      <c r="FI13" s="426">
        <f t="shared" si="29"/>
        <v>0</v>
      </c>
      <c r="FJ13" s="428"/>
      <c r="FK13" s="426">
        <f t="shared" si="30"/>
        <v>0</v>
      </c>
      <c r="FL13" s="428"/>
      <c r="FM13" s="426">
        <f t="shared" si="31"/>
        <v>0</v>
      </c>
      <c r="FN13" s="428"/>
      <c r="FO13" s="426">
        <f t="shared" si="32"/>
        <v>0</v>
      </c>
      <c r="FP13" s="428"/>
      <c r="FQ13" s="426">
        <f t="shared" si="33"/>
        <v>0</v>
      </c>
      <c r="FR13" s="428"/>
      <c r="FS13" s="426">
        <f t="shared" si="34"/>
        <v>0</v>
      </c>
      <c r="FT13" s="428"/>
      <c r="FU13" s="426">
        <f t="shared" si="42"/>
        <v>0</v>
      </c>
      <c r="FV13" s="428"/>
      <c r="FW13" s="25"/>
      <c r="FX13" s="426">
        <f t="shared" si="35"/>
        <v>0</v>
      </c>
      <c r="FY13" s="427"/>
      <c r="GB13" s="142" t="s">
        <v>261</v>
      </c>
      <c r="GC13" s="142">
        <f>IF(GH13=$GC$4,COUNTIF($GH$7:GH13,GH13),0)</f>
        <v>0</v>
      </c>
      <c r="GD13" s="79" t="str">
        <f t="shared" si="36"/>
        <v>施設使用料▼選択▼選択してください</v>
      </c>
      <c r="GE13" s="160" t="str">
        <f t="shared" si="37"/>
        <v/>
      </c>
      <c r="GF13" s="142" t="str">
        <f t="shared" si="38"/>
        <v/>
      </c>
      <c r="GG13" s="179">
        <f t="shared" si="39"/>
        <v>0</v>
      </c>
      <c r="GH13" s="142" t="str">
        <f t="shared" si="43"/>
        <v>B</v>
      </c>
    </row>
    <row r="14" spans="1:190" ht="24.75" customHeight="1" thickBot="1">
      <c r="A14" s="488">
        <v>8</v>
      </c>
      <c r="B14" s="489"/>
      <c r="C14" s="317" t="s">
        <v>27</v>
      </c>
      <c r="D14" s="318"/>
      <c r="E14" s="318"/>
      <c r="F14" s="318"/>
      <c r="G14" s="318"/>
      <c r="H14" s="319"/>
      <c r="I14" s="320" t="s">
        <v>26</v>
      </c>
      <c r="J14" s="320"/>
      <c r="K14" s="320"/>
      <c r="L14" s="320"/>
      <c r="M14" s="320"/>
      <c r="N14" s="320"/>
      <c r="O14" s="320"/>
      <c r="P14" s="321"/>
      <c r="Q14" s="322"/>
      <c r="R14" s="322"/>
      <c r="S14" s="323"/>
      <c r="T14" s="497" t="str">
        <f>IFERROR(VLOOKUP(AB1&amp;C14&amp;I14&amp;P14&amp;DF14&amp;DG14,データシートマスタ!$L$3:$O$243,3,FALSE),"")</f>
        <v/>
      </c>
      <c r="U14" s="498"/>
      <c r="V14" s="498"/>
      <c r="W14" s="490" t="s">
        <v>24</v>
      </c>
      <c r="X14" s="491"/>
      <c r="Y14" s="324"/>
      <c r="Z14" s="325"/>
      <c r="AA14" s="326"/>
      <c r="AB14" s="327"/>
      <c r="AC14" s="328"/>
      <c r="AD14" s="329"/>
      <c r="AE14" s="358"/>
      <c r="AF14" s="358"/>
      <c r="AG14" s="358"/>
      <c r="AH14" s="358"/>
      <c r="AI14" s="358"/>
      <c r="AJ14" s="358"/>
      <c r="AK14" s="358"/>
      <c r="AL14" s="358"/>
      <c r="AM14" s="358"/>
      <c r="AN14" s="358"/>
      <c r="AO14" s="358"/>
      <c r="AP14" s="358"/>
      <c r="AQ14" s="358"/>
      <c r="AR14" s="358"/>
      <c r="AS14" s="358"/>
      <c r="AT14" s="358"/>
      <c r="AU14" s="358"/>
      <c r="AV14" s="358"/>
      <c r="AW14" s="412" t="str">
        <f t="shared" si="0"/>
        <v/>
      </c>
      <c r="AX14" s="413"/>
      <c r="AY14" s="413"/>
      <c r="AZ14" s="413"/>
      <c r="BA14" s="413">
        <f t="shared" si="1"/>
        <v>0</v>
      </c>
      <c r="BB14" s="413"/>
      <c r="BC14" s="413"/>
      <c r="BD14" s="413"/>
      <c r="BE14" s="355">
        <f t="shared" si="2"/>
        <v>0</v>
      </c>
      <c r="BF14" s="356"/>
      <c r="BG14" s="356"/>
      <c r="BH14" s="356"/>
      <c r="BI14" s="357"/>
      <c r="BJ14" s="370" t="str">
        <f t="shared" si="3"/>
        <v/>
      </c>
      <c r="BK14" s="371"/>
      <c r="BL14" s="371"/>
      <c r="BM14" s="372"/>
      <c r="BN14" s="31"/>
      <c r="BO14" s="376">
        <v>8</v>
      </c>
      <c r="BP14" s="377"/>
      <c r="BQ14" s="344" t="s">
        <v>32</v>
      </c>
      <c r="BR14" s="344"/>
      <c r="BS14" s="344"/>
      <c r="BT14" s="344"/>
      <c r="BU14" s="344"/>
      <c r="BV14" s="344"/>
      <c r="BW14" s="340" t="str">
        <f>IFERROR(VLOOKUP($AB$1&amp;BQ14,データシートマスタ!$T$3:$U$56,2,FALSE),"")</f>
        <v/>
      </c>
      <c r="BX14" s="340"/>
      <c r="BY14" s="340"/>
      <c r="BZ14" s="339"/>
      <c r="CA14" s="339"/>
      <c r="CB14" s="339"/>
      <c r="CC14" s="340" t="str">
        <f>IFERROR(VLOOKUP($AB$1&amp;BQ14,データシートマスタ!$V$3:$W$56,2,FALSE),"")</f>
        <v/>
      </c>
      <c r="CD14" s="340"/>
      <c r="CE14" s="340"/>
      <c r="CF14" s="339"/>
      <c r="CG14" s="339"/>
      <c r="CH14" s="339"/>
      <c r="CI14" s="341">
        <f t="shared" si="44"/>
        <v>0</v>
      </c>
      <c r="CJ14" s="342"/>
      <c r="CK14" s="342"/>
      <c r="CL14" s="343"/>
      <c r="CM14" s="31"/>
      <c r="CN14" s="35"/>
      <c r="CP14" s="127">
        <f t="shared" si="4"/>
        <v>0</v>
      </c>
      <c r="CQ14" s="207">
        <f t="shared" si="40"/>
        <v>0</v>
      </c>
      <c r="CS14" s="35"/>
      <c r="CT14" s="35"/>
      <c r="CZ14" s="35"/>
      <c r="DA14" s="31"/>
      <c r="DB14" s="425" t="str">
        <f>IFERROR(VLOOKUP(C14&amp;I14,データシートマスタ!#REF!,2,FALSE),"")</f>
        <v/>
      </c>
      <c r="DC14" s="424"/>
      <c r="DD14" s="424" t="str">
        <f>IFERROR(VLOOKUP(AB1&amp;C14&amp;I14&amp;P14&amp;DF14&amp;DG14,データシートマスタ!$L$3:$O$243,4,FALSE),"")</f>
        <v/>
      </c>
      <c r="DE14" s="424"/>
      <c r="DF14" s="103" t="str">
        <f t="shared" si="5"/>
        <v>Y</v>
      </c>
      <c r="DG14" s="138" t="str">
        <f t="shared" si="41"/>
        <v>β</v>
      </c>
      <c r="DH14" s="424" t="str">
        <f t="shared" si="6"/>
        <v/>
      </c>
      <c r="DI14" s="424"/>
      <c r="DJ14" s="424" t="str">
        <f t="shared" si="7"/>
        <v/>
      </c>
      <c r="DK14" s="424"/>
      <c r="DL14" s="424" t="str">
        <f t="shared" si="8"/>
        <v/>
      </c>
      <c r="DM14" s="424"/>
      <c r="DN14" s="424" t="str">
        <f t="shared" si="9"/>
        <v/>
      </c>
      <c r="DO14" s="424"/>
      <c r="DP14" s="424" t="str">
        <f t="shared" si="10"/>
        <v/>
      </c>
      <c r="DQ14" s="424"/>
      <c r="DR14" s="424" t="str">
        <f t="shared" si="11"/>
        <v/>
      </c>
      <c r="DS14" s="424"/>
      <c r="DT14" s="424" t="str">
        <f t="shared" si="12"/>
        <v/>
      </c>
      <c r="DU14" s="424"/>
      <c r="DV14" s="424">
        <f t="shared" si="13"/>
        <v>0</v>
      </c>
      <c r="DW14" s="424"/>
      <c r="DX14" s="129"/>
      <c r="DY14" s="424">
        <f t="shared" si="14"/>
        <v>0</v>
      </c>
      <c r="DZ14" s="424"/>
      <c r="EA14" s="424">
        <f t="shared" si="15"/>
        <v>0</v>
      </c>
      <c r="EB14" s="424"/>
      <c r="EC14" s="424">
        <f t="shared" si="16"/>
        <v>0</v>
      </c>
      <c r="ED14" s="424"/>
      <c r="EE14" s="424">
        <f t="shared" si="17"/>
        <v>0</v>
      </c>
      <c r="EF14" s="424"/>
      <c r="EG14" s="424">
        <f t="shared" si="18"/>
        <v>0</v>
      </c>
      <c r="EH14" s="424"/>
      <c r="EI14" s="424">
        <f t="shared" si="19"/>
        <v>0</v>
      </c>
      <c r="EJ14" s="424"/>
      <c r="EK14" s="424">
        <f t="shared" si="20"/>
        <v>0</v>
      </c>
      <c r="EL14" s="424"/>
      <c r="EM14" s="424"/>
      <c r="EN14" s="424"/>
      <c r="EO14" s="129"/>
      <c r="EP14" s="424">
        <f t="shared" si="21"/>
        <v>0</v>
      </c>
      <c r="EQ14" s="424"/>
      <c r="ER14" s="424">
        <f t="shared" si="22"/>
        <v>0</v>
      </c>
      <c r="ES14" s="424"/>
      <c r="ET14" s="424">
        <f t="shared" si="23"/>
        <v>0</v>
      </c>
      <c r="EU14" s="424"/>
      <c r="EV14" s="424">
        <f t="shared" si="24"/>
        <v>0</v>
      </c>
      <c r="EW14" s="424"/>
      <c r="EX14" s="424">
        <f t="shared" si="25"/>
        <v>0</v>
      </c>
      <c r="EY14" s="424"/>
      <c r="EZ14" s="424">
        <f t="shared" si="26"/>
        <v>0</v>
      </c>
      <c r="FA14" s="424"/>
      <c r="FB14" s="424">
        <f t="shared" si="27"/>
        <v>0</v>
      </c>
      <c r="FC14" s="424"/>
      <c r="FD14" s="424"/>
      <c r="FE14" s="424"/>
      <c r="FF14" s="129"/>
      <c r="FG14" s="424">
        <f t="shared" si="28"/>
        <v>0</v>
      </c>
      <c r="FH14" s="424"/>
      <c r="FI14" s="424">
        <f t="shared" si="29"/>
        <v>0</v>
      </c>
      <c r="FJ14" s="424"/>
      <c r="FK14" s="424">
        <f t="shared" si="30"/>
        <v>0</v>
      </c>
      <c r="FL14" s="424"/>
      <c r="FM14" s="424">
        <f t="shared" si="31"/>
        <v>0</v>
      </c>
      <c r="FN14" s="424"/>
      <c r="FO14" s="424">
        <f t="shared" si="32"/>
        <v>0</v>
      </c>
      <c r="FP14" s="424"/>
      <c r="FQ14" s="424">
        <f t="shared" si="33"/>
        <v>0</v>
      </c>
      <c r="FR14" s="424"/>
      <c r="FS14" s="424">
        <f t="shared" si="34"/>
        <v>0</v>
      </c>
      <c r="FT14" s="424"/>
      <c r="FU14" s="424">
        <f t="shared" si="42"/>
        <v>0</v>
      </c>
      <c r="FV14" s="424"/>
      <c r="FW14" s="129"/>
      <c r="FX14" s="424">
        <f t="shared" si="35"/>
        <v>0</v>
      </c>
      <c r="FY14" s="429"/>
      <c r="GB14" s="142" t="s">
        <v>262</v>
      </c>
      <c r="GC14" s="142">
        <f>IF(GH14=$GC$4,COUNTIF($GH$7:GH14,GH14),0)</f>
        <v>0</v>
      </c>
      <c r="GD14" s="79" t="str">
        <f t="shared" si="36"/>
        <v>施設使用料▼選択▼選択してください</v>
      </c>
      <c r="GE14" s="160" t="str">
        <f t="shared" si="37"/>
        <v/>
      </c>
      <c r="GF14" s="142" t="str">
        <f t="shared" si="38"/>
        <v/>
      </c>
      <c r="GG14" s="179">
        <f t="shared" si="39"/>
        <v>0</v>
      </c>
      <c r="GH14" s="142" t="str">
        <f t="shared" si="43"/>
        <v>B</v>
      </c>
    </row>
    <row r="15" spans="1:190" ht="24.75" customHeight="1">
      <c r="A15" s="516" t="s">
        <v>58</v>
      </c>
      <c r="B15" s="51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8"/>
      <c r="AB15" s="406">
        <f ca="1">SUMIF($C$7:$H$14,"宿泊棟",AB$7:AD$14)</f>
        <v>0</v>
      </c>
      <c r="AC15" s="406"/>
      <c r="AD15" s="406"/>
      <c r="AE15" s="406">
        <f ca="1">SUMIF($C$7:$H$14,"宿泊棟",AE$7:AG$14)</f>
        <v>0</v>
      </c>
      <c r="AF15" s="406"/>
      <c r="AG15" s="406"/>
      <c r="AH15" s="406">
        <f ca="1">SUMIF($C$7:$H$14,"宿泊棟",AH$7:AJ$14)</f>
        <v>0</v>
      </c>
      <c r="AI15" s="406"/>
      <c r="AJ15" s="406"/>
      <c r="AK15" s="406">
        <f ca="1">SUMIF($C$7:$H$14,"宿泊棟",AK$7:AM$14)</f>
        <v>0</v>
      </c>
      <c r="AL15" s="406"/>
      <c r="AM15" s="406"/>
      <c r="AN15" s="406">
        <f ca="1">SUMIF($C$7:$H$14,"宿泊棟",AN$7:AP$14)</f>
        <v>0</v>
      </c>
      <c r="AO15" s="406"/>
      <c r="AP15" s="406"/>
      <c r="AQ15" s="406">
        <f ca="1">SUMIF($C$7:$H$14,"宿泊棟",AQ$7:AS$14)</f>
        <v>0</v>
      </c>
      <c r="AR15" s="406"/>
      <c r="AS15" s="406"/>
      <c r="AT15" s="406">
        <f ca="1">SUMIF($C$7:$H$14,"宿泊棟",AT$7:AV$14)</f>
        <v>0</v>
      </c>
      <c r="AU15" s="406"/>
      <c r="AV15" s="406"/>
      <c r="AW15" s="548">
        <f ca="1">SUM(AB17:AV17)</f>
        <v>0</v>
      </c>
      <c r="AX15" s="549"/>
      <c r="AY15" s="549"/>
      <c r="AZ15" s="550"/>
      <c r="BA15" s="557" t="s">
        <v>28</v>
      </c>
      <c r="BB15" s="558"/>
      <c r="BC15" s="558"/>
      <c r="BD15" s="559"/>
      <c r="BE15" s="415">
        <f>SUM(BE7:BI14)</f>
        <v>0</v>
      </c>
      <c r="BF15" s="416"/>
      <c r="BG15" s="416"/>
      <c r="BH15" s="416"/>
      <c r="BI15" s="417"/>
      <c r="BJ15" s="507" t="s">
        <v>28</v>
      </c>
      <c r="BK15" s="508"/>
      <c r="BL15" s="508"/>
      <c r="BM15" s="509"/>
      <c r="BN15" s="31"/>
      <c r="BO15" s="376">
        <v>9</v>
      </c>
      <c r="BP15" s="377"/>
      <c r="BQ15" s="344" t="s">
        <v>32</v>
      </c>
      <c r="BR15" s="344"/>
      <c r="BS15" s="344"/>
      <c r="BT15" s="344"/>
      <c r="BU15" s="344"/>
      <c r="BV15" s="344"/>
      <c r="BW15" s="340" t="str">
        <f>IFERROR(VLOOKUP($AB$1&amp;BQ15,データシートマスタ!$T$3:$U$56,2,FALSE),"")</f>
        <v/>
      </c>
      <c r="BX15" s="340"/>
      <c r="BY15" s="340"/>
      <c r="BZ15" s="339"/>
      <c r="CA15" s="339"/>
      <c r="CB15" s="339"/>
      <c r="CC15" s="340" t="str">
        <f>IFERROR(VLOOKUP($AB$1&amp;BQ15,データシートマスタ!$V$3:$W$56,2,FALSE),"")</f>
        <v/>
      </c>
      <c r="CD15" s="340"/>
      <c r="CE15" s="340"/>
      <c r="CF15" s="339"/>
      <c r="CG15" s="339"/>
      <c r="CH15" s="339"/>
      <c r="CI15" s="341">
        <f t="shared" si="44"/>
        <v>0</v>
      </c>
      <c r="CJ15" s="342"/>
      <c r="CK15" s="342"/>
      <c r="CL15" s="343"/>
      <c r="CM15" s="31"/>
      <c r="CN15" s="35"/>
      <c r="CP15" s="127">
        <f t="shared" si="4"/>
        <v>0</v>
      </c>
      <c r="CQ15" s="207">
        <f t="shared" si="40"/>
        <v>0</v>
      </c>
      <c r="CS15" s="35"/>
      <c r="CT15" s="35"/>
      <c r="CZ15" s="35"/>
      <c r="DA15" s="23"/>
      <c r="DB15" s="414"/>
      <c r="DC15" s="414"/>
      <c r="DD15" s="414"/>
      <c r="DE15" s="414"/>
      <c r="DF15" s="22"/>
      <c r="DG15" s="22"/>
      <c r="DH15" s="414"/>
      <c r="DI15" s="414"/>
      <c r="DJ15" s="414"/>
      <c r="DK15" s="414"/>
      <c r="DL15" s="414"/>
      <c r="DM15" s="414"/>
      <c r="DN15" s="414"/>
      <c r="DO15" s="414"/>
      <c r="DP15" s="414"/>
      <c r="DQ15" s="414"/>
      <c r="DR15" s="414"/>
      <c r="DS15" s="414"/>
      <c r="DT15" s="414"/>
      <c r="DU15" s="414"/>
      <c r="DV15" s="414"/>
      <c r="DW15" s="414"/>
      <c r="DX15" s="23"/>
      <c r="DY15" s="414"/>
      <c r="DZ15" s="414"/>
      <c r="EA15" s="414"/>
      <c r="EB15" s="414"/>
      <c r="EC15" s="414"/>
      <c r="ED15" s="414"/>
      <c r="EE15" s="414"/>
      <c r="EF15" s="414"/>
      <c r="EG15" s="414"/>
      <c r="EH15" s="414"/>
      <c r="EI15" s="414"/>
      <c r="EJ15" s="414"/>
      <c r="EK15" s="414"/>
      <c r="EL15" s="414"/>
      <c r="EM15" s="414"/>
      <c r="EN15" s="414"/>
      <c r="EO15" s="23"/>
      <c r="EP15" s="414"/>
      <c r="EQ15" s="414"/>
      <c r="ER15" s="414"/>
      <c r="ES15" s="414"/>
      <c r="ET15" s="414"/>
      <c r="EU15" s="414"/>
      <c r="EV15" s="414"/>
      <c r="EW15" s="414"/>
      <c r="EX15" s="414"/>
      <c r="EY15" s="414"/>
      <c r="EZ15" s="414"/>
      <c r="FA15" s="414"/>
      <c r="FB15" s="414"/>
      <c r="FC15" s="414"/>
      <c r="FD15" s="414"/>
      <c r="FE15" s="414"/>
      <c r="FF15" s="23"/>
      <c r="FG15" s="414"/>
      <c r="FH15" s="414"/>
      <c r="FI15" s="414"/>
      <c r="FJ15" s="414"/>
      <c r="FK15" s="414"/>
      <c r="FL15" s="414"/>
      <c r="FM15" s="414"/>
      <c r="FN15" s="414"/>
      <c r="FO15" s="414"/>
      <c r="FP15" s="414"/>
      <c r="FQ15" s="414"/>
      <c r="FR15" s="414"/>
      <c r="FS15" s="414"/>
      <c r="FT15" s="414"/>
      <c r="FU15" s="414"/>
      <c r="FV15" s="414"/>
      <c r="FW15" s="23"/>
      <c r="FX15" s="414"/>
      <c r="FY15" s="414"/>
      <c r="FZ15" s="23"/>
      <c r="GA15" s="23"/>
      <c r="GB15" s="161" t="s">
        <v>263</v>
      </c>
      <c r="GC15" s="142">
        <f>IF(GH15=$GC$4,COUNTIF($GH$7:GH15,GH15),0)</f>
        <v>0</v>
      </c>
      <c r="GD15" s="132" t="str">
        <f>C21</f>
        <v>▼選択してください</v>
      </c>
      <c r="GE15" s="161" t="str">
        <f>O21</f>
        <v/>
      </c>
      <c r="GF15" s="138">
        <f>R21</f>
        <v>0</v>
      </c>
      <c r="GG15" s="138">
        <f>U21</f>
        <v>0</v>
      </c>
      <c r="GH15" s="142" t="str">
        <f t="shared" si="43"/>
        <v>B</v>
      </c>
    </row>
    <row r="16" spans="1:190" ht="24.75" customHeight="1" thickBot="1">
      <c r="A16" s="519" t="s">
        <v>57</v>
      </c>
      <c r="B16" s="520"/>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1"/>
      <c r="AB16" s="360">
        <f ca="1">SUMIF($C$7:$H$14,"キャンプセンター",AB$7:AD$14)</f>
        <v>0</v>
      </c>
      <c r="AC16" s="360"/>
      <c r="AD16" s="360"/>
      <c r="AE16" s="360">
        <f ca="1">SUMIF($C$7:$H$14,"キャンプセンター",AE$7:AG$14)</f>
        <v>0</v>
      </c>
      <c r="AF16" s="360"/>
      <c r="AG16" s="360"/>
      <c r="AH16" s="403">
        <f ca="1">SUMIF($C$7:$H$14,"キャンプセンター",AH$7:AJ$14)</f>
        <v>0</v>
      </c>
      <c r="AI16" s="404"/>
      <c r="AJ16" s="405"/>
      <c r="AK16" s="403">
        <f ca="1">SUMIF($C$7:$H$14,"キャンプセンター",AK$7:AM$14)</f>
        <v>0</v>
      </c>
      <c r="AL16" s="404"/>
      <c r="AM16" s="405"/>
      <c r="AN16" s="403">
        <f ca="1">SUMIF($C$7:$H$14,"キャンプセンター",AN$7:AP$14)</f>
        <v>0</v>
      </c>
      <c r="AO16" s="404"/>
      <c r="AP16" s="405"/>
      <c r="AQ16" s="403">
        <f ca="1">SUMIF($C$7:$H$14,"キャンプセンター",AQ$7:AS$14)</f>
        <v>0</v>
      </c>
      <c r="AR16" s="404"/>
      <c r="AS16" s="405"/>
      <c r="AT16" s="403">
        <f ca="1">SUMIF($C$7:$H$14,"キャンプセンター",AT$7:AV$14)</f>
        <v>0</v>
      </c>
      <c r="AU16" s="404"/>
      <c r="AV16" s="405"/>
      <c r="AW16" s="551"/>
      <c r="AX16" s="552"/>
      <c r="AY16" s="552"/>
      <c r="AZ16" s="553"/>
      <c r="BA16" s="560"/>
      <c r="BB16" s="561"/>
      <c r="BC16" s="561"/>
      <c r="BD16" s="562"/>
      <c r="BE16" s="418"/>
      <c r="BF16" s="419"/>
      <c r="BG16" s="419"/>
      <c r="BH16" s="419"/>
      <c r="BI16" s="420"/>
      <c r="BJ16" s="510"/>
      <c r="BK16" s="511"/>
      <c r="BL16" s="511"/>
      <c r="BM16" s="512"/>
      <c r="BN16" s="30"/>
      <c r="BO16" s="376">
        <v>10</v>
      </c>
      <c r="BP16" s="377"/>
      <c r="BQ16" s="344" t="s">
        <v>32</v>
      </c>
      <c r="BR16" s="344"/>
      <c r="BS16" s="344"/>
      <c r="BT16" s="344"/>
      <c r="BU16" s="344"/>
      <c r="BV16" s="344"/>
      <c r="BW16" s="340" t="str">
        <f>IFERROR(VLOOKUP($AB$1&amp;BQ16,データシートマスタ!$T$3:$U$56,2,FALSE),"")</f>
        <v/>
      </c>
      <c r="BX16" s="340"/>
      <c r="BY16" s="340"/>
      <c r="BZ16" s="339"/>
      <c r="CA16" s="339"/>
      <c r="CB16" s="339"/>
      <c r="CC16" s="340" t="str">
        <f>IFERROR(VLOOKUP($AB$1&amp;BQ16,データシートマスタ!$V$3:$W$56,2,FALSE),"")</f>
        <v/>
      </c>
      <c r="CD16" s="340"/>
      <c r="CE16" s="340"/>
      <c r="CF16" s="339"/>
      <c r="CG16" s="339"/>
      <c r="CH16" s="339"/>
      <c r="CI16" s="341">
        <f t="shared" si="44"/>
        <v>0</v>
      </c>
      <c r="CJ16" s="342"/>
      <c r="CK16" s="342"/>
      <c r="CL16" s="343"/>
      <c r="CM16" s="31"/>
      <c r="CN16" s="35"/>
      <c r="CP16" s="128">
        <f t="shared" si="4"/>
        <v>0</v>
      </c>
      <c r="CQ16" s="208">
        <f t="shared" si="40"/>
        <v>0</v>
      </c>
      <c r="CS16" s="35"/>
      <c r="CT16" s="35"/>
      <c r="CZ16" s="35"/>
      <c r="DA16" s="23"/>
      <c r="DB16" s="414"/>
      <c r="DC16" s="414"/>
      <c r="DD16" s="414"/>
      <c r="DE16" s="414"/>
      <c r="DF16" s="22"/>
      <c r="DG16" s="22"/>
      <c r="DH16" s="414"/>
      <c r="DI16" s="414"/>
      <c r="DJ16" s="414"/>
      <c r="DK16" s="414"/>
      <c r="DL16" s="414"/>
      <c r="DM16" s="414"/>
      <c r="DN16" s="414"/>
      <c r="DO16" s="414"/>
      <c r="DP16" s="414"/>
      <c r="DQ16" s="414"/>
      <c r="DR16" s="414"/>
      <c r="DS16" s="414"/>
      <c r="DT16" s="414"/>
      <c r="DU16" s="414"/>
      <c r="DV16" s="414"/>
      <c r="DW16" s="414"/>
      <c r="DX16" s="23"/>
      <c r="DY16" s="414"/>
      <c r="DZ16" s="414"/>
      <c r="EA16" s="414"/>
      <c r="EB16" s="414"/>
      <c r="EC16" s="414"/>
      <c r="ED16" s="414"/>
      <c r="EE16" s="414"/>
      <c r="EF16" s="414"/>
      <c r="EG16" s="414"/>
      <c r="EH16" s="414"/>
      <c r="EI16" s="414"/>
      <c r="EJ16" s="414"/>
      <c r="EK16" s="414"/>
      <c r="EL16" s="414"/>
      <c r="EM16" s="414"/>
      <c r="EN16" s="414"/>
      <c r="EO16" s="23"/>
      <c r="EP16" s="414"/>
      <c r="EQ16" s="414"/>
      <c r="ER16" s="414"/>
      <c r="ES16" s="414"/>
      <c r="ET16" s="414"/>
      <c r="EU16" s="414"/>
      <c r="EV16" s="414"/>
      <c r="EW16" s="414"/>
      <c r="EX16" s="414"/>
      <c r="EY16" s="414"/>
      <c r="EZ16" s="414"/>
      <c r="FA16" s="414"/>
      <c r="FB16" s="414"/>
      <c r="FC16" s="414"/>
      <c r="FD16" s="414"/>
      <c r="FE16" s="414"/>
      <c r="FF16" s="23"/>
      <c r="FG16" s="414"/>
      <c r="FH16" s="414"/>
      <c r="FI16" s="414"/>
      <c r="FJ16" s="414"/>
      <c r="FK16" s="414"/>
      <c r="FL16" s="414"/>
      <c r="FM16" s="414"/>
      <c r="FN16" s="414"/>
      <c r="FO16" s="414"/>
      <c r="FP16" s="414"/>
      <c r="FQ16" s="414"/>
      <c r="FR16" s="414"/>
      <c r="FS16" s="414"/>
      <c r="FT16" s="414"/>
      <c r="FU16" s="414"/>
      <c r="FV16" s="414"/>
      <c r="FW16" s="23"/>
      <c r="FX16" s="414"/>
      <c r="FY16" s="414"/>
      <c r="FZ16" s="23"/>
      <c r="GA16" s="23"/>
      <c r="GB16" s="161" t="s">
        <v>263</v>
      </c>
      <c r="GC16" s="205">
        <f>IF(GH16=$GC$4,COUNTIF($GH$7:GH16,GH16),0)</f>
        <v>0</v>
      </c>
      <c r="GD16" s="132" t="str">
        <f>C22</f>
        <v>▼選択してください</v>
      </c>
      <c r="GE16" s="161" t="str">
        <f>O22</f>
        <v/>
      </c>
      <c r="GF16" s="204">
        <f>R22</f>
        <v>0</v>
      </c>
      <c r="GG16" s="204">
        <f>U22</f>
        <v>0</v>
      </c>
      <c r="GH16" s="205" t="str">
        <f t="shared" ref="GH16" si="45">IF(GG16=0*0,"B","A")</f>
        <v>B</v>
      </c>
    </row>
    <row r="17" spans="1:190" ht="24.75" customHeight="1" thickBot="1">
      <c r="A17" s="542" t="s">
        <v>10</v>
      </c>
      <c r="B17" s="543"/>
      <c r="C17" s="543"/>
      <c r="D17" s="543"/>
      <c r="E17" s="543"/>
      <c r="F17" s="543"/>
      <c r="G17" s="543"/>
      <c r="H17" s="543"/>
      <c r="I17" s="543"/>
      <c r="J17" s="543"/>
      <c r="K17" s="543"/>
      <c r="L17" s="543"/>
      <c r="M17" s="543"/>
      <c r="N17" s="543"/>
      <c r="O17" s="543"/>
      <c r="P17" s="543"/>
      <c r="Q17" s="543"/>
      <c r="R17" s="543"/>
      <c r="S17" s="543"/>
      <c r="T17" s="543"/>
      <c r="U17" s="543"/>
      <c r="V17" s="543"/>
      <c r="W17" s="543"/>
      <c r="X17" s="544"/>
      <c r="Y17" s="539">
        <f>SUM(Y7:AA14)</f>
        <v>0</v>
      </c>
      <c r="Z17" s="540"/>
      <c r="AA17" s="541"/>
      <c r="AB17" s="365">
        <f ca="1">AB15+AB16</f>
        <v>0</v>
      </c>
      <c r="AC17" s="366"/>
      <c r="AD17" s="367"/>
      <c r="AE17" s="365">
        <f ca="1">AE15+AE16</f>
        <v>0</v>
      </c>
      <c r="AF17" s="366"/>
      <c r="AG17" s="367"/>
      <c r="AH17" s="365">
        <f ca="1">AH15+AH16</f>
        <v>0</v>
      </c>
      <c r="AI17" s="366"/>
      <c r="AJ17" s="367"/>
      <c r="AK17" s="365">
        <f ca="1">AK15+AK16</f>
        <v>0</v>
      </c>
      <c r="AL17" s="366"/>
      <c r="AM17" s="367"/>
      <c r="AN17" s="365">
        <f ca="1">AN15+AN16</f>
        <v>0</v>
      </c>
      <c r="AO17" s="366"/>
      <c r="AP17" s="367"/>
      <c r="AQ17" s="365">
        <f ca="1">AQ15+AQ16</f>
        <v>0</v>
      </c>
      <c r="AR17" s="366"/>
      <c r="AS17" s="367"/>
      <c r="AT17" s="365">
        <f ca="1">AT15+AT16</f>
        <v>0</v>
      </c>
      <c r="AU17" s="366"/>
      <c r="AV17" s="367"/>
      <c r="AW17" s="554"/>
      <c r="AX17" s="555"/>
      <c r="AY17" s="555"/>
      <c r="AZ17" s="556"/>
      <c r="BA17" s="563"/>
      <c r="BB17" s="564"/>
      <c r="BC17" s="564"/>
      <c r="BD17" s="565"/>
      <c r="BE17" s="421"/>
      <c r="BF17" s="422"/>
      <c r="BG17" s="422"/>
      <c r="BH17" s="422"/>
      <c r="BI17" s="423"/>
      <c r="BJ17" s="513"/>
      <c r="BK17" s="514"/>
      <c r="BL17" s="514"/>
      <c r="BM17" s="515"/>
      <c r="BN17" s="30"/>
      <c r="BO17" s="378" t="s">
        <v>33</v>
      </c>
      <c r="BP17" s="379"/>
      <c r="BQ17" s="379"/>
      <c r="BR17" s="379"/>
      <c r="BS17" s="379"/>
      <c r="BT17" s="379"/>
      <c r="BU17" s="379"/>
      <c r="BV17" s="379"/>
      <c r="BW17" s="379"/>
      <c r="BX17" s="379"/>
      <c r="BY17" s="379"/>
      <c r="BZ17" s="379"/>
      <c r="CA17" s="379"/>
      <c r="CB17" s="379"/>
      <c r="CC17" s="379"/>
      <c r="CD17" s="379"/>
      <c r="CE17" s="379"/>
      <c r="CF17" s="379"/>
      <c r="CG17" s="379"/>
      <c r="CH17" s="379"/>
      <c r="CI17" s="400">
        <f>SUM(CI7:CK16)</f>
        <v>0</v>
      </c>
      <c r="CJ17" s="401"/>
      <c r="CK17" s="401"/>
      <c r="CL17" s="402"/>
      <c r="CM17" s="35"/>
      <c r="CN17" s="35"/>
      <c r="CP17" s="35"/>
      <c r="CQ17" s="25"/>
      <c r="CR17" s="35"/>
      <c r="CS17" s="35"/>
      <c r="CT17" s="35"/>
      <c r="CZ17" s="35"/>
      <c r="DA17" s="414"/>
      <c r="DB17" s="414"/>
      <c r="DC17" s="22"/>
      <c r="DD17" s="139"/>
      <c r="DE17" s="139"/>
      <c r="DF17" s="23"/>
      <c r="DG17" s="22"/>
      <c r="DH17" s="414"/>
      <c r="DI17" s="414"/>
      <c r="DJ17" s="414"/>
      <c r="DK17" s="414"/>
      <c r="DL17" s="414"/>
      <c r="DM17" s="414"/>
      <c r="DN17" s="414"/>
      <c r="DO17" s="414"/>
      <c r="DP17" s="414"/>
      <c r="DQ17" s="414"/>
      <c r="DR17" s="414"/>
      <c r="DS17" s="414"/>
      <c r="DT17" s="23"/>
      <c r="DU17" s="414"/>
      <c r="DV17" s="414"/>
      <c r="DW17" s="414"/>
      <c r="DX17" s="414"/>
      <c r="DY17" s="414"/>
      <c r="DZ17" s="414"/>
      <c r="EA17" s="414"/>
      <c r="EB17" s="414"/>
      <c r="EC17" s="414"/>
      <c r="ED17" s="414"/>
      <c r="EE17" s="414"/>
      <c r="EF17" s="414"/>
      <c r="EG17" s="414"/>
      <c r="EH17" s="414"/>
      <c r="EI17" s="414"/>
      <c r="EJ17" s="414"/>
      <c r="EK17" s="23"/>
      <c r="EL17" s="414"/>
      <c r="EM17" s="414"/>
      <c r="EN17" s="414"/>
      <c r="EO17" s="414"/>
      <c r="EP17" s="414"/>
      <c r="EQ17" s="414"/>
      <c r="ER17" s="414"/>
      <c r="ES17" s="414"/>
      <c r="ET17" s="414"/>
      <c r="EU17" s="414"/>
      <c r="EV17" s="414"/>
      <c r="EW17" s="414"/>
      <c r="EX17" s="414"/>
      <c r="EY17" s="414"/>
      <c r="EZ17" s="414"/>
      <c r="FA17" s="414"/>
      <c r="FB17" s="23"/>
      <c r="FC17" s="414"/>
      <c r="FD17" s="414"/>
      <c r="FE17" s="414"/>
      <c r="FF17" s="414"/>
      <c r="FG17" s="414"/>
      <c r="FH17" s="414"/>
      <c r="FI17" s="414"/>
      <c r="FJ17" s="414"/>
      <c r="FK17" s="414"/>
      <c r="FL17" s="414"/>
      <c r="FM17" s="414"/>
      <c r="FN17" s="414"/>
      <c r="FO17" s="414"/>
      <c r="FP17" s="414"/>
      <c r="FQ17" s="414"/>
      <c r="FR17" s="414"/>
      <c r="FS17" s="23"/>
      <c r="FT17" s="414"/>
      <c r="FU17" s="414"/>
      <c r="FV17" s="23"/>
      <c r="FW17" s="23"/>
      <c r="FX17" s="23"/>
      <c r="FY17" s="23"/>
      <c r="FZ17" s="23"/>
      <c r="GA17" s="23"/>
      <c r="GB17" s="161" t="s">
        <v>264</v>
      </c>
      <c r="GC17" s="142">
        <f>IF(GH17=$GC$4,COUNTIF($GH$7:GH17,GH17),0)</f>
        <v>0</v>
      </c>
      <c r="GD17" s="132" t="str">
        <f t="shared" ref="GD17:GD26" si="46">$BW$5&amp;$AB$1&amp;BQ7</f>
        <v>研修施設利用料※▼選択してください※▼選択してください</v>
      </c>
      <c r="GE17" s="162" t="str">
        <f t="shared" ref="GE17:GE26" si="47">BW7</f>
        <v/>
      </c>
      <c r="GF17" s="138">
        <f t="shared" ref="GF17:GF26" si="48">BZ7</f>
        <v>0</v>
      </c>
      <c r="GG17" s="180">
        <f t="shared" ref="GG17:GG26" si="49">CP7</f>
        <v>0</v>
      </c>
      <c r="GH17" s="142" t="str">
        <f t="shared" si="43"/>
        <v>B</v>
      </c>
    </row>
    <row r="18" spans="1:190" s="35" customFormat="1" ht="24.75" customHeight="1" thickBot="1">
      <c r="A18" s="15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4"/>
      <c r="Z18" s="154"/>
      <c r="AA18" s="154"/>
      <c r="AB18" s="155"/>
      <c r="AC18" s="155"/>
      <c r="BD18" s="156"/>
      <c r="BE18" s="157"/>
      <c r="BF18" s="157"/>
      <c r="BG18" s="157"/>
      <c r="BH18" s="157"/>
      <c r="BI18" s="157"/>
      <c r="BJ18" s="158"/>
      <c r="BK18" s="158"/>
      <c r="BL18" s="158"/>
      <c r="BM18" s="158"/>
      <c r="BN18" s="21"/>
      <c r="BO18" s="345" t="s">
        <v>401</v>
      </c>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c r="CQ18" s="25"/>
      <c r="DA18" s="139"/>
      <c r="DB18" s="139"/>
      <c r="DC18" s="139"/>
      <c r="DD18" s="139"/>
      <c r="DE18" s="139"/>
      <c r="DF18" s="23"/>
      <c r="DG18" s="139"/>
      <c r="DH18" s="139"/>
      <c r="DI18" s="139"/>
      <c r="DJ18" s="139"/>
      <c r="DK18" s="139"/>
      <c r="DL18" s="139"/>
      <c r="DM18" s="139"/>
      <c r="DN18" s="139"/>
      <c r="DO18" s="139"/>
      <c r="DP18" s="139"/>
      <c r="DQ18" s="139"/>
      <c r="DR18" s="139"/>
      <c r="DS18" s="139"/>
      <c r="DT18" s="23"/>
      <c r="DU18" s="139"/>
      <c r="DV18" s="139"/>
      <c r="DW18" s="139"/>
      <c r="DX18" s="139"/>
      <c r="DY18" s="139"/>
      <c r="DZ18" s="139"/>
      <c r="EA18" s="139"/>
      <c r="EB18" s="139"/>
      <c r="EC18" s="139"/>
      <c r="ED18" s="139"/>
      <c r="EE18" s="139"/>
      <c r="EF18" s="139"/>
      <c r="EG18" s="139"/>
      <c r="EH18" s="139"/>
      <c r="EI18" s="139"/>
      <c r="EJ18" s="139"/>
      <c r="EK18" s="23"/>
      <c r="EL18" s="139"/>
      <c r="EM18" s="139"/>
      <c r="EN18" s="139"/>
      <c r="EO18" s="139"/>
      <c r="EP18" s="139"/>
      <c r="EQ18" s="139"/>
      <c r="ER18" s="139"/>
      <c r="ES18" s="139"/>
      <c r="ET18" s="139"/>
      <c r="EU18" s="139"/>
      <c r="EV18" s="139"/>
      <c r="EW18" s="139"/>
      <c r="EX18" s="139"/>
      <c r="EY18" s="139"/>
      <c r="EZ18" s="139"/>
      <c r="FA18" s="139"/>
      <c r="FB18" s="23"/>
      <c r="FC18" s="139"/>
      <c r="FD18" s="139"/>
      <c r="FE18" s="139"/>
      <c r="FF18" s="139"/>
      <c r="FG18" s="139"/>
      <c r="FH18" s="139"/>
      <c r="FI18" s="139"/>
      <c r="FJ18" s="139"/>
      <c r="FK18" s="139"/>
      <c r="FL18" s="139"/>
      <c r="FM18" s="139"/>
      <c r="FN18" s="139"/>
      <c r="FO18" s="139"/>
      <c r="FP18" s="139"/>
      <c r="FQ18" s="139"/>
      <c r="FR18" s="139"/>
      <c r="FS18" s="23"/>
      <c r="FT18" s="139"/>
      <c r="FU18" s="139"/>
      <c r="FV18" s="23"/>
      <c r="FW18" s="23"/>
      <c r="FX18" s="23"/>
      <c r="FY18" s="23"/>
      <c r="FZ18" s="23"/>
      <c r="GA18" s="23"/>
      <c r="GB18" s="161" t="s">
        <v>265</v>
      </c>
      <c r="GC18" s="142">
        <f>IF(GH18=$GC$4,COUNTIF($GH$7:GH18,GH18),0)</f>
        <v>0</v>
      </c>
      <c r="GD18" s="132" t="str">
        <f t="shared" si="46"/>
        <v>研修施設利用料※▼選択してください※▼選択してください</v>
      </c>
      <c r="GE18" s="162" t="str">
        <f t="shared" si="47"/>
        <v/>
      </c>
      <c r="GF18" s="138">
        <f t="shared" si="48"/>
        <v>0</v>
      </c>
      <c r="GG18" s="180">
        <f t="shared" si="49"/>
        <v>0</v>
      </c>
      <c r="GH18" s="142" t="str">
        <f t="shared" si="43"/>
        <v>B</v>
      </c>
    </row>
    <row r="19" spans="1:190" s="35" customFormat="1" ht="24.75" customHeight="1">
      <c r="A19" s="536" t="s">
        <v>214</v>
      </c>
      <c r="B19" s="537"/>
      <c r="C19" s="537"/>
      <c r="D19" s="537"/>
      <c r="E19" s="537"/>
      <c r="F19" s="537"/>
      <c r="G19" s="537"/>
      <c r="H19" s="537"/>
      <c r="I19" s="537"/>
      <c r="J19" s="537"/>
      <c r="K19" s="537"/>
      <c r="L19" s="537"/>
      <c r="M19" s="537"/>
      <c r="N19" s="537"/>
      <c r="O19" s="537"/>
      <c r="P19" s="537"/>
      <c r="Q19" s="537"/>
      <c r="R19" s="537"/>
      <c r="S19" s="537"/>
      <c r="T19" s="537"/>
      <c r="U19" s="537"/>
      <c r="V19" s="537"/>
      <c r="W19" s="537"/>
      <c r="X19" s="538"/>
      <c r="Y19" s="154"/>
      <c r="Z19" s="154"/>
      <c r="AA19" s="382" t="s">
        <v>209</v>
      </c>
      <c r="AB19" s="383"/>
      <c r="AC19" s="383"/>
      <c r="AD19" s="383"/>
      <c r="AE19" s="383"/>
      <c r="AF19" s="383"/>
      <c r="AG19" s="383"/>
      <c r="AH19" s="383"/>
      <c r="AI19" s="383"/>
      <c r="AJ19" s="383"/>
      <c r="AK19" s="383"/>
      <c r="AL19" s="383"/>
      <c r="AM19" s="383"/>
      <c r="AN19" s="383"/>
      <c r="AO19" s="383"/>
      <c r="AP19" s="383"/>
      <c r="AQ19" s="383"/>
      <c r="AR19" s="383"/>
      <c r="AS19" s="384"/>
      <c r="AT19" s="384"/>
      <c r="AU19" s="384"/>
      <c r="AV19" s="384"/>
      <c r="AW19" s="384"/>
      <c r="AX19" s="384"/>
      <c r="AY19" s="384"/>
      <c r="AZ19" s="385"/>
      <c r="BD19" s="156"/>
      <c r="BE19" s="157"/>
      <c r="BF19" s="157"/>
      <c r="BG19" s="157"/>
      <c r="BH19" s="157"/>
      <c r="BI19" s="157"/>
      <c r="BJ19" s="158"/>
      <c r="BK19" s="158"/>
      <c r="BL19" s="158"/>
      <c r="BM19" s="158"/>
      <c r="BN19" s="21"/>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Q19" s="25"/>
      <c r="DA19" s="139"/>
      <c r="DB19" s="139"/>
      <c r="DC19" s="139"/>
      <c r="DD19" s="139"/>
      <c r="DE19" s="139"/>
      <c r="DF19" s="23"/>
      <c r="DG19" s="139"/>
      <c r="DH19" s="139"/>
      <c r="DI19" s="139"/>
      <c r="DJ19" s="139"/>
      <c r="DK19" s="139"/>
      <c r="DL19" s="139"/>
      <c r="DM19" s="139"/>
      <c r="DN19" s="139"/>
      <c r="DO19" s="139"/>
      <c r="DP19" s="139"/>
      <c r="DQ19" s="139"/>
      <c r="DR19" s="139"/>
      <c r="DS19" s="139"/>
      <c r="DT19" s="23"/>
      <c r="DU19" s="139"/>
      <c r="DV19" s="139"/>
      <c r="DW19" s="139"/>
      <c r="DX19" s="139"/>
      <c r="DY19" s="139"/>
      <c r="DZ19" s="139"/>
      <c r="EA19" s="139"/>
      <c r="EB19" s="139"/>
      <c r="EC19" s="139"/>
      <c r="ED19" s="139"/>
      <c r="EE19" s="139"/>
      <c r="EF19" s="139"/>
      <c r="EG19" s="139"/>
      <c r="EH19" s="139"/>
      <c r="EI19" s="139"/>
      <c r="EJ19" s="139"/>
      <c r="EK19" s="23"/>
      <c r="EL19" s="139"/>
      <c r="EM19" s="139"/>
      <c r="EN19" s="139"/>
      <c r="EO19" s="139"/>
      <c r="EP19" s="139"/>
      <c r="EQ19" s="139"/>
      <c r="ER19" s="139"/>
      <c r="ES19" s="139"/>
      <c r="ET19" s="139"/>
      <c r="EU19" s="139"/>
      <c r="EV19" s="139"/>
      <c r="EW19" s="139"/>
      <c r="EX19" s="139"/>
      <c r="EY19" s="139"/>
      <c r="EZ19" s="139"/>
      <c r="FA19" s="139"/>
      <c r="FB19" s="23"/>
      <c r="FC19" s="139"/>
      <c r="FD19" s="139"/>
      <c r="FE19" s="139"/>
      <c r="FF19" s="139"/>
      <c r="FG19" s="139"/>
      <c r="FH19" s="139"/>
      <c r="FI19" s="139"/>
      <c r="FJ19" s="139"/>
      <c r="FK19" s="139"/>
      <c r="FL19" s="139"/>
      <c r="FM19" s="139"/>
      <c r="FN19" s="139"/>
      <c r="FO19" s="139"/>
      <c r="FP19" s="139"/>
      <c r="FQ19" s="139"/>
      <c r="FR19" s="139"/>
      <c r="FS19" s="23"/>
      <c r="FT19" s="139"/>
      <c r="FU19" s="139"/>
      <c r="FV19" s="23"/>
      <c r="FW19" s="23"/>
      <c r="FX19" s="23"/>
      <c r="FY19" s="23"/>
      <c r="FZ19" s="23"/>
      <c r="GA19" s="23"/>
      <c r="GB19" s="161" t="s">
        <v>266</v>
      </c>
      <c r="GC19" s="142">
        <f>IF(GH19=$GC$4,COUNTIF($GH$7:GH19,GH19),0)</f>
        <v>0</v>
      </c>
      <c r="GD19" s="132" t="str">
        <f t="shared" si="46"/>
        <v>研修施設利用料※▼選択してください※▼選択してください</v>
      </c>
      <c r="GE19" s="162" t="str">
        <f t="shared" si="47"/>
        <v/>
      </c>
      <c r="GF19" s="138">
        <f t="shared" si="48"/>
        <v>0</v>
      </c>
      <c r="GG19" s="180">
        <f t="shared" si="49"/>
        <v>0</v>
      </c>
      <c r="GH19" s="142" t="str">
        <f t="shared" si="43"/>
        <v>B</v>
      </c>
    </row>
    <row r="20" spans="1:190" s="35" customFormat="1" ht="24.75" customHeight="1">
      <c r="A20" s="504"/>
      <c r="B20" s="505"/>
      <c r="C20" s="505"/>
      <c r="D20" s="505"/>
      <c r="E20" s="505"/>
      <c r="F20" s="505"/>
      <c r="G20" s="505"/>
      <c r="H20" s="505"/>
      <c r="I20" s="505"/>
      <c r="J20" s="505"/>
      <c r="K20" s="505"/>
      <c r="L20" s="505"/>
      <c r="M20" s="505"/>
      <c r="N20" s="506"/>
      <c r="O20" s="407" t="s">
        <v>8</v>
      </c>
      <c r="P20" s="407"/>
      <c r="Q20" s="407"/>
      <c r="R20" s="407" t="s">
        <v>30</v>
      </c>
      <c r="S20" s="407"/>
      <c r="T20" s="407"/>
      <c r="U20" s="530" t="s">
        <v>31</v>
      </c>
      <c r="V20" s="531"/>
      <c r="W20" s="531"/>
      <c r="X20" s="532"/>
      <c r="Y20" s="154"/>
      <c r="Z20" s="154"/>
      <c r="AA20" s="368"/>
      <c r="AB20" s="369"/>
      <c r="AC20" s="359" t="s">
        <v>29</v>
      </c>
      <c r="AD20" s="359"/>
      <c r="AE20" s="359"/>
      <c r="AF20" s="359"/>
      <c r="AG20" s="359"/>
      <c r="AH20" s="359"/>
      <c r="AI20" s="359"/>
      <c r="AJ20" s="359"/>
      <c r="AK20" s="359"/>
      <c r="AL20" s="359"/>
      <c r="AM20" s="359"/>
      <c r="AN20" s="359"/>
      <c r="AO20" s="359"/>
      <c r="AP20" s="359"/>
      <c r="AQ20" s="361" t="s">
        <v>208</v>
      </c>
      <c r="AR20" s="361"/>
      <c r="AS20" s="361"/>
      <c r="AT20" s="361" t="s">
        <v>30</v>
      </c>
      <c r="AU20" s="361"/>
      <c r="AV20" s="361"/>
      <c r="AW20" s="361" t="s">
        <v>31</v>
      </c>
      <c r="AX20" s="361"/>
      <c r="AY20" s="361"/>
      <c r="AZ20" s="362"/>
      <c r="BD20" s="156"/>
      <c r="BE20" s="157"/>
      <c r="BF20" s="157"/>
      <c r="BG20" s="157"/>
      <c r="BH20" s="157"/>
      <c r="BI20" s="157"/>
      <c r="BJ20" s="158"/>
      <c r="BK20" s="158"/>
      <c r="BL20" s="158"/>
      <c r="BM20" s="158"/>
      <c r="BN20" s="21"/>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Q20" s="25"/>
      <c r="DA20" s="139"/>
      <c r="DB20" s="139"/>
      <c r="DC20" s="139"/>
      <c r="DD20" s="139"/>
      <c r="DE20" s="139"/>
      <c r="DF20" s="23"/>
      <c r="DG20" s="139"/>
      <c r="DH20" s="139"/>
      <c r="DI20" s="139"/>
      <c r="DJ20" s="139"/>
      <c r="DK20" s="139"/>
      <c r="DL20" s="139"/>
      <c r="DM20" s="139"/>
      <c r="DN20" s="139"/>
      <c r="DO20" s="139"/>
      <c r="DP20" s="139"/>
      <c r="DQ20" s="139"/>
      <c r="DR20" s="139"/>
      <c r="DS20" s="139"/>
      <c r="DT20" s="23"/>
      <c r="DU20" s="139"/>
      <c r="DV20" s="139"/>
      <c r="DW20" s="139"/>
      <c r="DX20" s="139"/>
      <c r="DY20" s="139"/>
      <c r="DZ20" s="139"/>
      <c r="EA20" s="139"/>
      <c r="EB20" s="139"/>
      <c r="EC20" s="139"/>
      <c r="ED20" s="139"/>
      <c r="EE20" s="139"/>
      <c r="EF20" s="139"/>
      <c r="EG20" s="139"/>
      <c r="EH20" s="139"/>
      <c r="EI20" s="139"/>
      <c r="EJ20" s="139"/>
      <c r="EK20" s="23"/>
      <c r="EL20" s="139"/>
      <c r="EM20" s="139"/>
      <c r="EN20" s="139"/>
      <c r="EO20" s="139"/>
      <c r="EP20" s="139"/>
      <c r="EQ20" s="139"/>
      <c r="ER20" s="139"/>
      <c r="ES20" s="139"/>
      <c r="ET20" s="139"/>
      <c r="EU20" s="139"/>
      <c r="EV20" s="139"/>
      <c r="EW20" s="139"/>
      <c r="EX20" s="139"/>
      <c r="EY20" s="139"/>
      <c r="EZ20" s="139"/>
      <c r="FA20" s="139"/>
      <c r="FB20" s="23"/>
      <c r="FC20" s="139"/>
      <c r="FD20" s="139"/>
      <c r="FE20" s="139"/>
      <c r="FF20" s="139"/>
      <c r="FG20" s="139"/>
      <c r="FH20" s="139"/>
      <c r="FI20" s="139"/>
      <c r="FJ20" s="139"/>
      <c r="FK20" s="139"/>
      <c r="FL20" s="139"/>
      <c r="FM20" s="139"/>
      <c r="FN20" s="139"/>
      <c r="FO20" s="139"/>
      <c r="FP20" s="139"/>
      <c r="FQ20" s="139"/>
      <c r="FR20" s="139"/>
      <c r="FS20" s="23"/>
      <c r="FT20" s="139"/>
      <c r="FU20" s="139"/>
      <c r="FV20" s="23"/>
      <c r="FW20" s="23"/>
      <c r="FX20" s="23"/>
      <c r="FY20" s="23"/>
      <c r="FZ20" s="23"/>
      <c r="GA20" s="23"/>
      <c r="GB20" s="161" t="s">
        <v>267</v>
      </c>
      <c r="GC20" s="142">
        <f>IF(GH20=$GC$4,COUNTIF($GH$7:GH20,GH20),0)</f>
        <v>0</v>
      </c>
      <c r="GD20" s="132" t="str">
        <f t="shared" si="46"/>
        <v>研修施設利用料※▼選択してください※▼選択してください</v>
      </c>
      <c r="GE20" s="162" t="str">
        <f t="shared" si="47"/>
        <v/>
      </c>
      <c r="GF20" s="138">
        <f t="shared" si="48"/>
        <v>0</v>
      </c>
      <c r="GG20" s="180">
        <f t="shared" si="49"/>
        <v>0</v>
      </c>
      <c r="GH20" s="142" t="str">
        <f t="shared" si="43"/>
        <v>B</v>
      </c>
    </row>
    <row r="21" spans="1:190" s="35" customFormat="1" ht="24.75" customHeight="1">
      <c r="A21" s="376">
        <v>1</v>
      </c>
      <c r="B21" s="377"/>
      <c r="C21" s="503" t="s">
        <v>32</v>
      </c>
      <c r="D21" s="503"/>
      <c r="E21" s="503"/>
      <c r="F21" s="503"/>
      <c r="G21" s="503"/>
      <c r="H21" s="503"/>
      <c r="I21" s="503"/>
      <c r="J21" s="503"/>
      <c r="K21" s="503"/>
      <c r="L21" s="503"/>
      <c r="M21" s="503"/>
      <c r="N21" s="503"/>
      <c r="O21" s="340" t="str">
        <f>IFERROR(VLOOKUP(C21,データシートマスタ!$AO$4:$AP$5,2,FALSE),"")</f>
        <v/>
      </c>
      <c r="P21" s="340"/>
      <c r="Q21" s="340"/>
      <c r="R21" s="408"/>
      <c r="S21" s="408"/>
      <c r="T21" s="408"/>
      <c r="U21" s="533">
        <f>IFERROR(O21*R21,0)</f>
        <v>0</v>
      </c>
      <c r="V21" s="534"/>
      <c r="W21" s="534"/>
      <c r="X21" s="535"/>
      <c r="Y21" s="154"/>
      <c r="Z21" s="154"/>
      <c r="AA21" s="376">
        <v>1</v>
      </c>
      <c r="AB21" s="377"/>
      <c r="AC21" s="344" t="s">
        <v>32</v>
      </c>
      <c r="AD21" s="344"/>
      <c r="AE21" s="344"/>
      <c r="AF21" s="344"/>
      <c r="AG21" s="344"/>
      <c r="AH21" s="344"/>
      <c r="AI21" s="344"/>
      <c r="AJ21" s="344"/>
      <c r="AK21" s="344"/>
      <c r="AL21" s="344"/>
      <c r="AM21" s="344"/>
      <c r="AN21" s="344"/>
      <c r="AO21" s="344"/>
      <c r="AP21" s="344"/>
      <c r="AQ21" s="389" t="str">
        <f>IFERROR(VLOOKUP(AC21,データシートマスタ!$AO$12:$AP$15,2,FALSE),"")</f>
        <v/>
      </c>
      <c r="AR21" s="389"/>
      <c r="AS21" s="389"/>
      <c r="AT21" s="295"/>
      <c r="AU21" s="295"/>
      <c r="AV21" s="295"/>
      <c r="AW21" s="363">
        <f>IFERROR(AQ21*AT21,0)</f>
        <v>0</v>
      </c>
      <c r="AX21" s="363"/>
      <c r="AY21" s="363"/>
      <c r="AZ21" s="364"/>
      <c r="BD21" s="156"/>
      <c r="BE21" s="157"/>
      <c r="BF21" s="157"/>
      <c r="BG21" s="157"/>
      <c r="BH21" s="157"/>
      <c r="BI21" s="157"/>
      <c r="BJ21" s="158"/>
      <c r="BK21" s="158"/>
      <c r="BL21" s="158"/>
      <c r="BM21" s="158"/>
      <c r="BN21" s="21"/>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Q21" s="25"/>
      <c r="DA21" s="139"/>
      <c r="DB21" s="139"/>
      <c r="DC21" s="139"/>
      <c r="DD21" s="139"/>
      <c r="DE21" s="139"/>
      <c r="DF21" s="23"/>
      <c r="DG21" s="139"/>
      <c r="DH21" s="139"/>
      <c r="DI21" s="139"/>
      <c r="DJ21" s="139"/>
      <c r="DK21" s="139"/>
      <c r="DL21" s="139"/>
      <c r="DM21" s="139"/>
      <c r="DN21" s="139"/>
      <c r="DO21" s="139"/>
      <c r="DP21" s="139"/>
      <c r="DQ21" s="139"/>
      <c r="DR21" s="139"/>
      <c r="DS21" s="139"/>
      <c r="DT21" s="23"/>
      <c r="DU21" s="139"/>
      <c r="DV21" s="139"/>
      <c r="DW21" s="139"/>
      <c r="DX21" s="139"/>
      <c r="DY21" s="139"/>
      <c r="DZ21" s="139"/>
      <c r="EA21" s="139"/>
      <c r="EB21" s="139"/>
      <c r="EC21" s="139"/>
      <c r="ED21" s="139"/>
      <c r="EE21" s="139"/>
      <c r="EF21" s="139"/>
      <c r="EG21" s="139"/>
      <c r="EH21" s="139"/>
      <c r="EI21" s="139"/>
      <c r="EJ21" s="139"/>
      <c r="EK21" s="23"/>
      <c r="EL21" s="139"/>
      <c r="EM21" s="139"/>
      <c r="EN21" s="139"/>
      <c r="EO21" s="139"/>
      <c r="EP21" s="139"/>
      <c r="EQ21" s="139"/>
      <c r="ER21" s="139"/>
      <c r="ES21" s="139"/>
      <c r="ET21" s="139"/>
      <c r="EU21" s="139"/>
      <c r="EV21" s="139"/>
      <c r="EW21" s="139"/>
      <c r="EX21" s="139"/>
      <c r="EY21" s="139"/>
      <c r="EZ21" s="139"/>
      <c r="FA21" s="139"/>
      <c r="FB21" s="23"/>
      <c r="FC21" s="139"/>
      <c r="FD21" s="139"/>
      <c r="FE21" s="139"/>
      <c r="FF21" s="139"/>
      <c r="FG21" s="139"/>
      <c r="FH21" s="139"/>
      <c r="FI21" s="139"/>
      <c r="FJ21" s="139"/>
      <c r="FK21" s="139"/>
      <c r="FL21" s="139"/>
      <c r="FM21" s="139"/>
      <c r="FN21" s="139"/>
      <c r="FO21" s="139"/>
      <c r="FP21" s="139"/>
      <c r="FQ21" s="139"/>
      <c r="FR21" s="139"/>
      <c r="FS21" s="23"/>
      <c r="FT21" s="139"/>
      <c r="FU21" s="139"/>
      <c r="FV21" s="23"/>
      <c r="FW21" s="23"/>
      <c r="FX21" s="23"/>
      <c r="FY21" s="23"/>
      <c r="FZ21" s="23"/>
      <c r="GA21" s="23"/>
      <c r="GB21" s="161" t="s">
        <v>268</v>
      </c>
      <c r="GC21" s="142">
        <f>IF(GH21=$GC$4,COUNTIF($GH$7:GH21,GH21),0)</f>
        <v>0</v>
      </c>
      <c r="GD21" s="132" t="str">
        <f t="shared" si="46"/>
        <v>研修施設利用料※▼選択してください※▼選択してください</v>
      </c>
      <c r="GE21" s="162" t="str">
        <f t="shared" si="47"/>
        <v/>
      </c>
      <c r="GF21" s="138">
        <f t="shared" si="48"/>
        <v>0</v>
      </c>
      <c r="GG21" s="180">
        <f t="shared" si="49"/>
        <v>0</v>
      </c>
      <c r="GH21" s="142" t="str">
        <f t="shared" si="43"/>
        <v>B</v>
      </c>
    </row>
    <row r="22" spans="1:190" s="35" customFormat="1" ht="24.75" customHeight="1">
      <c r="A22" s="376">
        <v>2</v>
      </c>
      <c r="B22" s="377"/>
      <c r="C22" s="503" t="s">
        <v>32</v>
      </c>
      <c r="D22" s="503"/>
      <c r="E22" s="503"/>
      <c r="F22" s="503"/>
      <c r="G22" s="503"/>
      <c r="H22" s="503"/>
      <c r="I22" s="503"/>
      <c r="J22" s="503"/>
      <c r="K22" s="503"/>
      <c r="L22" s="503"/>
      <c r="M22" s="503"/>
      <c r="N22" s="503"/>
      <c r="O22" s="340" t="str">
        <f>IFERROR(VLOOKUP(C22,データシートマスタ!$AO$4:$AP$5,2,FALSE),"")</f>
        <v/>
      </c>
      <c r="P22" s="340"/>
      <c r="Q22" s="340"/>
      <c r="R22" s="408"/>
      <c r="S22" s="408"/>
      <c r="T22" s="408"/>
      <c r="U22" s="533">
        <f>IFERROR(O22*R22,0)</f>
        <v>0</v>
      </c>
      <c r="V22" s="534"/>
      <c r="W22" s="534"/>
      <c r="X22" s="535"/>
      <c r="Y22" s="153"/>
      <c r="Z22" s="154"/>
      <c r="AA22" s="376">
        <v>2</v>
      </c>
      <c r="AB22" s="377"/>
      <c r="AC22" s="344" t="s">
        <v>32</v>
      </c>
      <c r="AD22" s="344"/>
      <c r="AE22" s="344"/>
      <c r="AF22" s="344"/>
      <c r="AG22" s="344"/>
      <c r="AH22" s="344"/>
      <c r="AI22" s="344"/>
      <c r="AJ22" s="344"/>
      <c r="AK22" s="344"/>
      <c r="AL22" s="344"/>
      <c r="AM22" s="344"/>
      <c r="AN22" s="344"/>
      <c r="AO22" s="344"/>
      <c r="AP22" s="344"/>
      <c r="AQ22" s="389" t="str">
        <f>IFERROR(VLOOKUP(AC22,データシートマスタ!$AO$12:$AP$15,2,FALSE),"")</f>
        <v/>
      </c>
      <c r="AR22" s="389"/>
      <c r="AS22" s="389"/>
      <c r="AT22" s="295"/>
      <c r="AU22" s="295"/>
      <c r="AV22" s="295"/>
      <c r="AW22" s="363">
        <f t="shared" ref="AW22:AW23" si="50">IFERROR(AQ22*AT22,0)</f>
        <v>0</v>
      </c>
      <c r="AX22" s="363"/>
      <c r="AY22" s="363"/>
      <c r="AZ22" s="364"/>
      <c r="BD22" s="156"/>
      <c r="BE22" s="156"/>
      <c r="BF22" s="156"/>
      <c r="BG22" s="156"/>
      <c r="BH22" s="156"/>
      <c r="BI22" s="156"/>
      <c r="BJ22" s="157"/>
      <c r="BK22" s="157"/>
      <c r="BL22" s="157"/>
      <c r="BM22" s="157"/>
      <c r="BN22" s="157"/>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159"/>
      <c r="CN22" s="27"/>
      <c r="CO22" s="27"/>
      <c r="CP22" s="27"/>
      <c r="CQ22" s="27"/>
      <c r="CV22" s="25"/>
      <c r="DE22" s="139"/>
      <c r="DF22" s="139"/>
      <c r="DG22" s="139"/>
      <c r="DH22" s="139"/>
      <c r="DI22" s="139"/>
      <c r="DJ22" s="23"/>
      <c r="DK22" s="139"/>
      <c r="DL22" s="139"/>
      <c r="DM22" s="139"/>
      <c r="DN22" s="139"/>
      <c r="DO22" s="139"/>
      <c r="DP22" s="139"/>
      <c r="DQ22" s="139"/>
      <c r="DR22" s="139"/>
      <c r="DS22" s="139"/>
      <c r="DT22" s="139"/>
      <c r="DU22" s="139"/>
      <c r="DV22" s="139"/>
      <c r="DW22" s="139"/>
      <c r="DX22" s="139"/>
      <c r="DY22" s="23"/>
      <c r="DZ22" s="139"/>
      <c r="EA22" s="139"/>
      <c r="EB22" s="139"/>
      <c r="EC22" s="139"/>
      <c r="ED22" s="139"/>
      <c r="EE22" s="139"/>
      <c r="EF22" s="139"/>
      <c r="EG22" s="139"/>
      <c r="EH22" s="139"/>
      <c r="EI22" s="139"/>
      <c r="EJ22" s="139"/>
      <c r="EK22" s="139"/>
      <c r="EL22" s="139"/>
      <c r="EM22" s="139"/>
      <c r="EN22" s="139"/>
      <c r="EO22" s="139"/>
      <c r="EP22" s="23"/>
      <c r="EQ22" s="139"/>
      <c r="ER22" s="139"/>
      <c r="ES22" s="139"/>
      <c r="ET22" s="139"/>
      <c r="EU22" s="139"/>
      <c r="EV22" s="139"/>
      <c r="EW22" s="139"/>
      <c r="EX22" s="139"/>
      <c r="EY22" s="139"/>
      <c r="EZ22" s="139"/>
      <c r="FA22" s="139"/>
      <c r="FB22" s="139"/>
      <c r="FC22" s="139"/>
      <c r="FD22" s="139"/>
      <c r="FE22" s="139"/>
      <c r="FF22" s="139"/>
      <c r="FG22" s="23"/>
      <c r="FH22" s="139"/>
      <c r="FI22" s="139"/>
      <c r="FJ22" s="139"/>
      <c r="FK22" s="139"/>
      <c r="FL22" s="139"/>
      <c r="FM22" s="139"/>
      <c r="FN22" s="139"/>
      <c r="FO22" s="139"/>
      <c r="FP22" s="139"/>
      <c r="FQ22" s="139"/>
      <c r="FR22" s="139"/>
      <c r="FS22" s="139"/>
      <c r="FT22" s="139"/>
      <c r="FU22" s="139"/>
      <c r="FV22" s="139"/>
      <c r="FW22" s="139"/>
      <c r="FX22" s="23"/>
      <c r="FY22" s="139"/>
      <c r="FZ22" s="139"/>
      <c r="GA22" s="23"/>
      <c r="GB22" s="161" t="s">
        <v>269</v>
      </c>
      <c r="GC22" s="142">
        <f>IF(GH22=$GC$4,COUNTIF($GH$7:GH22,GH22),0)</f>
        <v>0</v>
      </c>
      <c r="GD22" s="132" t="str">
        <f t="shared" si="46"/>
        <v>研修施設利用料※▼選択してください※▼選択してください</v>
      </c>
      <c r="GE22" s="162" t="str">
        <f t="shared" si="47"/>
        <v/>
      </c>
      <c r="GF22" s="138">
        <f t="shared" si="48"/>
        <v>0</v>
      </c>
      <c r="GG22" s="180">
        <f t="shared" si="49"/>
        <v>0</v>
      </c>
      <c r="GH22" s="142" t="str">
        <f t="shared" si="43"/>
        <v>B</v>
      </c>
    </row>
    <row r="23" spans="1:190" s="35" customFormat="1" ht="24.75" customHeight="1" thickBot="1">
      <c r="A23" s="595" t="s">
        <v>33</v>
      </c>
      <c r="B23" s="596"/>
      <c r="C23" s="596"/>
      <c r="D23" s="596"/>
      <c r="E23" s="596"/>
      <c r="F23" s="596"/>
      <c r="G23" s="596"/>
      <c r="H23" s="596"/>
      <c r="I23" s="596"/>
      <c r="J23" s="596"/>
      <c r="K23" s="596"/>
      <c r="L23" s="596"/>
      <c r="M23" s="596"/>
      <c r="N23" s="596"/>
      <c r="O23" s="596"/>
      <c r="P23" s="596"/>
      <c r="Q23" s="596"/>
      <c r="R23" s="596"/>
      <c r="S23" s="596"/>
      <c r="T23" s="597"/>
      <c r="U23" s="592">
        <f>SUM(U21:X22)</f>
        <v>0</v>
      </c>
      <c r="V23" s="593"/>
      <c r="W23" s="593"/>
      <c r="X23" s="594"/>
      <c r="Y23" s="153"/>
      <c r="Z23" s="153"/>
      <c r="AA23" s="376">
        <v>3</v>
      </c>
      <c r="AB23" s="377"/>
      <c r="AC23" s="344" t="s">
        <v>32</v>
      </c>
      <c r="AD23" s="344"/>
      <c r="AE23" s="344"/>
      <c r="AF23" s="344"/>
      <c r="AG23" s="344"/>
      <c r="AH23" s="344"/>
      <c r="AI23" s="344"/>
      <c r="AJ23" s="344"/>
      <c r="AK23" s="344"/>
      <c r="AL23" s="344"/>
      <c r="AM23" s="344"/>
      <c r="AN23" s="344"/>
      <c r="AO23" s="344"/>
      <c r="AP23" s="344"/>
      <c r="AQ23" s="389" t="str">
        <f>IFERROR(VLOOKUP(AC23,データシートマスタ!$AO$12:$AP$15,2,FALSE),"")</f>
        <v/>
      </c>
      <c r="AR23" s="389"/>
      <c r="AS23" s="389"/>
      <c r="AT23" s="295"/>
      <c r="AU23" s="295"/>
      <c r="AV23" s="295"/>
      <c r="AW23" s="363">
        <f t="shared" si="50"/>
        <v>0</v>
      </c>
      <c r="AX23" s="363"/>
      <c r="AY23" s="363"/>
      <c r="AZ23" s="364"/>
      <c r="BD23" s="156"/>
      <c r="BE23" s="156"/>
      <c r="BF23" s="156"/>
      <c r="BG23" s="156"/>
      <c r="BH23" s="156"/>
      <c r="BI23" s="157"/>
      <c r="BJ23" s="157"/>
      <c r="BK23" s="157"/>
      <c r="BL23" s="157"/>
      <c r="BM23" s="157"/>
      <c r="BN23" s="158"/>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Q23" s="25"/>
      <c r="DA23" s="139"/>
      <c r="DB23" s="139"/>
      <c r="DC23" s="139"/>
      <c r="DD23" s="139"/>
      <c r="DE23" s="139"/>
      <c r="DF23" s="23"/>
      <c r="DG23" s="139"/>
      <c r="DH23" s="139"/>
      <c r="DI23" s="139"/>
      <c r="DJ23" s="139"/>
      <c r="DK23" s="139"/>
      <c r="DL23" s="139"/>
      <c r="DM23" s="139"/>
      <c r="DN23" s="139"/>
      <c r="DO23" s="139"/>
      <c r="DP23" s="139"/>
      <c r="DQ23" s="139"/>
      <c r="DR23" s="139"/>
      <c r="DS23" s="139"/>
      <c r="DT23" s="23"/>
      <c r="DU23" s="139"/>
      <c r="DV23" s="139"/>
      <c r="DW23" s="139"/>
      <c r="DX23" s="139"/>
      <c r="DY23" s="139"/>
      <c r="DZ23" s="139"/>
      <c r="EA23" s="139"/>
      <c r="EB23" s="139"/>
      <c r="EC23" s="139"/>
      <c r="ED23" s="139"/>
      <c r="EE23" s="139"/>
      <c r="EF23" s="139"/>
      <c r="EG23" s="139"/>
      <c r="EH23" s="139"/>
      <c r="EI23" s="139"/>
      <c r="EJ23" s="139"/>
      <c r="EK23" s="23"/>
      <c r="EL23" s="139"/>
      <c r="EM23" s="139"/>
      <c r="EN23" s="139"/>
      <c r="EO23" s="139"/>
      <c r="EP23" s="139"/>
      <c r="EQ23" s="139"/>
      <c r="ER23" s="139"/>
      <c r="ES23" s="139"/>
      <c r="ET23" s="139"/>
      <c r="EU23" s="139"/>
      <c r="EV23" s="139"/>
      <c r="EW23" s="139"/>
      <c r="EX23" s="139"/>
      <c r="EY23" s="139"/>
      <c r="EZ23" s="139"/>
      <c r="FA23" s="139"/>
      <c r="FB23" s="23"/>
      <c r="FC23" s="139"/>
      <c r="FD23" s="139"/>
      <c r="FE23" s="139"/>
      <c r="FF23" s="139"/>
      <c r="FG23" s="139"/>
      <c r="FH23" s="139"/>
      <c r="FI23" s="139"/>
      <c r="FJ23" s="139"/>
      <c r="FK23" s="139"/>
      <c r="FL23" s="139"/>
      <c r="FM23" s="139"/>
      <c r="FN23" s="139"/>
      <c r="FO23" s="139"/>
      <c r="FP23" s="139"/>
      <c r="FQ23" s="139"/>
      <c r="FR23" s="139"/>
      <c r="FS23" s="23"/>
      <c r="FT23" s="139"/>
      <c r="FU23" s="139"/>
      <c r="FV23" s="23"/>
      <c r="FW23" s="23"/>
      <c r="FX23" s="23"/>
      <c r="FY23" s="23"/>
      <c r="FZ23" s="23"/>
      <c r="GA23" s="23"/>
      <c r="GB23" s="161" t="s">
        <v>270</v>
      </c>
      <c r="GC23" s="142">
        <f>IF(GH23=$GC$4,COUNTIF($GH$7:GH23,GH23),0)</f>
        <v>0</v>
      </c>
      <c r="GD23" s="132" t="str">
        <f t="shared" si="46"/>
        <v>研修施設利用料※▼選択してください※▼選択してください</v>
      </c>
      <c r="GE23" s="162" t="str">
        <f t="shared" si="47"/>
        <v/>
      </c>
      <c r="GF23" s="138">
        <f t="shared" si="48"/>
        <v>0</v>
      </c>
      <c r="GG23" s="180">
        <f t="shared" si="49"/>
        <v>0</v>
      </c>
      <c r="GH23" s="142" t="str">
        <f t="shared" si="43"/>
        <v>B</v>
      </c>
    </row>
    <row r="24" spans="1:190" ht="24.75" customHeight="1" thickBot="1">
      <c r="A24" s="153"/>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386" t="s">
        <v>33</v>
      </c>
      <c r="AB24" s="387"/>
      <c r="AC24" s="387"/>
      <c r="AD24" s="387"/>
      <c r="AE24" s="387"/>
      <c r="AF24" s="387"/>
      <c r="AG24" s="387"/>
      <c r="AH24" s="387"/>
      <c r="AI24" s="387"/>
      <c r="AJ24" s="387"/>
      <c r="AK24" s="387"/>
      <c r="AL24" s="387"/>
      <c r="AM24" s="387"/>
      <c r="AN24" s="387"/>
      <c r="AO24" s="387"/>
      <c r="AP24" s="387"/>
      <c r="AQ24" s="387"/>
      <c r="AR24" s="387"/>
      <c r="AS24" s="387"/>
      <c r="AT24" s="387"/>
      <c r="AU24" s="387"/>
      <c r="AV24" s="388"/>
      <c r="AW24" s="380">
        <f>SUM(AW21:AZ23)</f>
        <v>0</v>
      </c>
      <c r="AX24" s="380"/>
      <c r="AY24" s="380"/>
      <c r="AZ24" s="381"/>
      <c r="BD24" s="156"/>
      <c r="BE24" s="156"/>
      <c r="BF24" s="156"/>
      <c r="BG24" s="156"/>
      <c r="BH24" s="156"/>
      <c r="BI24" s="157"/>
      <c r="BJ24" s="157"/>
      <c r="BK24" s="157"/>
      <c r="BL24" s="157"/>
      <c r="BM24" s="157"/>
      <c r="BN24" s="158"/>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23"/>
      <c r="CN24" s="23"/>
      <c r="CP24" s="35"/>
      <c r="CQ24" s="25"/>
      <c r="CR24" s="35"/>
      <c r="CS24" s="35"/>
      <c r="CT24" s="35"/>
      <c r="CY24" s="139"/>
      <c r="CZ24" s="139"/>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161" t="s">
        <v>271</v>
      </c>
      <c r="GC24" s="142">
        <f>IF(GH24=$GC$4,COUNTIF($GH$7:GH24,GH24),0)</f>
        <v>0</v>
      </c>
      <c r="GD24" s="132" t="str">
        <f t="shared" si="46"/>
        <v>研修施設利用料※▼選択してください※▼選択してください</v>
      </c>
      <c r="GE24" s="162" t="str">
        <f t="shared" si="47"/>
        <v/>
      </c>
      <c r="GF24" s="138">
        <f t="shared" si="48"/>
        <v>0</v>
      </c>
      <c r="GG24" s="180">
        <f t="shared" si="49"/>
        <v>0</v>
      </c>
      <c r="GH24" s="142" t="str">
        <f t="shared" si="43"/>
        <v>B</v>
      </c>
    </row>
    <row r="25" spans="1:190" ht="24.75" customHeight="1" thickBot="1">
      <c r="A25" s="153"/>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27"/>
      <c r="AX25" s="27"/>
      <c r="AY25" s="27"/>
      <c r="AZ25" s="27"/>
      <c r="BA25" s="21"/>
      <c r="BB25" s="35"/>
      <c r="BC25" s="35"/>
      <c r="BD25" s="156"/>
      <c r="BE25" s="156"/>
      <c r="BF25" s="156"/>
      <c r="BG25" s="156"/>
      <c r="BH25" s="156"/>
      <c r="BI25" s="157"/>
      <c r="BJ25" s="157"/>
      <c r="BK25" s="157"/>
      <c r="BL25" s="157"/>
      <c r="BM25" s="157"/>
      <c r="BN25" s="158"/>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151"/>
      <c r="CN25" s="151"/>
      <c r="CO25" s="23"/>
      <c r="CP25" s="23"/>
      <c r="CQ25" s="23"/>
      <c r="CR25" s="23"/>
      <c r="CS25" s="23"/>
      <c r="CT25" s="23"/>
      <c r="CU25" s="23"/>
      <c r="CV25" s="23"/>
      <c r="CW25" s="23"/>
      <c r="CX25" s="23"/>
      <c r="CY25" s="23"/>
      <c r="CZ25" s="23"/>
      <c r="FC25" s="25"/>
      <c r="FD25" s="25"/>
      <c r="FE25" s="25"/>
      <c r="FF25" s="25"/>
      <c r="FG25" s="25"/>
      <c r="FH25" s="25"/>
      <c r="FI25" s="25"/>
      <c r="FJ25" s="25"/>
      <c r="FK25" s="25"/>
      <c r="FL25" s="25"/>
      <c r="FX25" s="35"/>
      <c r="FY25" s="35"/>
      <c r="GB25" s="161" t="s">
        <v>272</v>
      </c>
      <c r="GC25" s="142">
        <f>IF(GH25=$GC$4,COUNTIF($GH$7:GH25,GH25),0)</f>
        <v>0</v>
      </c>
      <c r="GD25" s="132" t="str">
        <f t="shared" si="46"/>
        <v>研修施設利用料※▼選択してください※▼選択してください</v>
      </c>
      <c r="GE25" s="162" t="str">
        <f t="shared" si="47"/>
        <v/>
      </c>
      <c r="GF25" s="138">
        <f t="shared" si="48"/>
        <v>0</v>
      </c>
      <c r="GG25" s="180">
        <f t="shared" si="49"/>
        <v>0</v>
      </c>
      <c r="GH25" s="142" t="str">
        <f t="shared" si="43"/>
        <v>B</v>
      </c>
    </row>
    <row r="26" spans="1:190" ht="24.75" customHeight="1">
      <c r="A26" s="253" t="s">
        <v>344</v>
      </c>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4"/>
      <c r="BY26" s="254"/>
      <c r="BZ26" s="254"/>
      <c r="CA26" s="254"/>
      <c r="CB26" s="254"/>
      <c r="CC26" s="254"/>
      <c r="CD26" s="254"/>
      <c r="CE26" s="254"/>
      <c r="CF26" s="254"/>
      <c r="CG26" s="254"/>
      <c r="CH26" s="254"/>
      <c r="CI26" s="254"/>
      <c r="CJ26" s="254"/>
      <c r="CK26" s="254"/>
      <c r="CL26" s="255"/>
      <c r="CM26" s="151"/>
      <c r="CN26" s="151"/>
      <c r="CO26" s="546"/>
      <c r="CP26" s="522" t="s">
        <v>253</v>
      </c>
      <c r="CQ26" s="523"/>
      <c r="CR26" s="524"/>
      <c r="CS26" s="528" t="s">
        <v>314</v>
      </c>
      <c r="CT26" s="529"/>
      <c r="CU26" s="546"/>
      <c r="CV26" s="522" t="s">
        <v>217</v>
      </c>
      <c r="CW26" s="523"/>
      <c r="CX26" s="524"/>
      <c r="CY26" s="528" t="s">
        <v>314</v>
      </c>
      <c r="CZ26" s="529"/>
      <c r="FC26" s="25"/>
      <c r="FD26" s="25"/>
      <c r="FE26" s="25"/>
      <c r="FF26" s="25"/>
      <c r="FG26" s="25"/>
      <c r="FH26" s="25"/>
      <c r="FI26" s="25"/>
      <c r="FJ26" s="25"/>
      <c r="FK26" s="25"/>
      <c r="FL26" s="25"/>
      <c r="FX26" s="35"/>
      <c r="FY26" s="35"/>
      <c r="GB26" s="161" t="s">
        <v>273</v>
      </c>
      <c r="GC26" s="142">
        <f>IF(GH26=$GC$4,COUNTIF($GH$7:GH26,GH26),0)</f>
        <v>0</v>
      </c>
      <c r="GD26" s="132" t="str">
        <f t="shared" si="46"/>
        <v>研修施設利用料※▼選択してください※▼選択してください</v>
      </c>
      <c r="GE26" s="162" t="str">
        <f t="shared" si="47"/>
        <v/>
      </c>
      <c r="GF26" s="138">
        <f t="shared" si="48"/>
        <v>0</v>
      </c>
      <c r="GG26" s="180">
        <f t="shared" si="49"/>
        <v>0</v>
      </c>
      <c r="GH26" s="142" t="str">
        <f t="shared" si="43"/>
        <v>B</v>
      </c>
    </row>
    <row r="27" spans="1:190" ht="24.75" customHeight="1">
      <c r="A27" s="598"/>
      <c r="B27" s="599"/>
      <c r="C27" s="389" t="s">
        <v>383</v>
      </c>
      <c r="D27" s="389"/>
      <c r="E27" s="389"/>
      <c r="F27" s="389"/>
      <c r="G27" s="389"/>
      <c r="H27" s="389"/>
      <c r="I27" s="389"/>
      <c r="J27" s="389"/>
      <c r="K27" s="389"/>
      <c r="L27" s="389"/>
      <c r="M27" s="389"/>
      <c r="N27" s="389"/>
      <c r="O27" s="389"/>
      <c r="P27" s="389"/>
      <c r="Q27" s="389"/>
      <c r="R27" s="389"/>
      <c r="S27" s="389"/>
      <c r="T27" s="389"/>
      <c r="U27" s="389"/>
      <c r="V27" s="389"/>
      <c r="W27" s="389"/>
      <c r="X27" s="389"/>
      <c r="Y27" s="389"/>
      <c r="Z27" s="389" t="s">
        <v>384</v>
      </c>
      <c r="AA27" s="389"/>
      <c r="AB27" s="389"/>
      <c r="AC27" s="389"/>
      <c r="AD27" s="389"/>
      <c r="AE27" s="389"/>
      <c r="AF27" s="389"/>
      <c r="AG27" s="389"/>
      <c r="AH27" s="389"/>
      <c r="AI27" s="389"/>
      <c r="AJ27" s="389"/>
      <c r="AK27" s="389"/>
      <c r="AL27" s="389"/>
      <c r="AM27" s="389"/>
      <c r="AN27" s="389"/>
      <c r="AO27" s="389"/>
      <c r="AP27" s="389"/>
      <c r="AQ27" s="389"/>
      <c r="AR27" s="389"/>
      <c r="AS27" s="389"/>
      <c r="AT27" s="598"/>
      <c r="AU27" s="599"/>
      <c r="AV27" s="389" t="s">
        <v>383</v>
      </c>
      <c r="AW27" s="389"/>
      <c r="AX27" s="389"/>
      <c r="AY27" s="389"/>
      <c r="AZ27" s="389"/>
      <c r="BA27" s="389"/>
      <c r="BB27" s="389"/>
      <c r="BC27" s="389"/>
      <c r="BD27" s="389"/>
      <c r="BE27" s="389"/>
      <c r="BF27" s="389"/>
      <c r="BG27" s="389"/>
      <c r="BH27" s="389"/>
      <c r="BI27" s="389"/>
      <c r="BJ27" s="389"/>
      <c r="BK27" s="389"/>
      <c r="BL27" s="389"/>
      <c r="BM27" s="389"/>
      <c r="BN27" s="389"/>
      <c r="BO27" s="389"/>
      <c r="BP27" s="389"/>
      <c r="BQ27" s="389"/>
      <c r="BR27" s="389"/>
      <c r="BS27" s="389" t="s">
        <v>384</v>
      </c>
      <c r="BT27" s="389"/>
      <c r="BU27" s="389"/>
      <c r="BV27" s="389"/>
      <c r="BW27" s="389"/>
      <c r="BX27" s="389"/>
      <c r="BY27" s="389"/>
      <c r="BZ27" s="389"/>
      <c r="CA27" s="389"/>
      <c r="CB27" s="389"/>
      <c r="CC27" s="389"/>
      <c r="CD27" s="389"/>
      <c r="CE27" s="389"/>
      <c r="CF27" s="389"/>
      <c r="CG27" s="389"/>
      <c r="CH27" s="389"/>
      <c r="CI27" s="389"/>
      <c r="CJ27" s="389"/>
      <c r="CK27" s="389"/>
      <c r="CL27" s="389"/>
      <c r="CM27" s="151"/>
      <c r="CN27" s="151"/>
      <c r="CO27" s="547"/>
      <c r="CP27" s="135" t="s">
        <v>240</v>
      </c>
      <c r="CQ27" s="136" t="s">
        <v>245</v>
      </c>
      <c r="CR27" s="152" t="s">
        <v>244</v>
      </c>
      <c r="CS27" s="133" t="s">
        <v>122</v>
      </c>
      <c r="CT27" s="134" t="s">
        <v>315</v>
      </c>
      <c r="CU27" s="547"/>
      <c r="CV27" s="135" t="s">
        <v>240</v>
      </c>
      <c r="CW27" s="136" t="s">
        <v>37</v>
      </c>
      <c r="CX27" s="152" t="s">
        <v>143</v>
      </c>
      <c r="CY27" s="133" t="s">
        <v>122</v>
      </c>
      <c r="CZ27" s="134" t="s">
        <v>123</v>
      </c>
      <c r="FC27" s="25"/>
      <c r="FD27" s="25"/>
      <c r="FE27" s="25"/>
      <c r="FF27" s="25"/>
      <c r="FG27" s="25"/>
      <c r="FH27" s="25"/>
      <c r="FI27" s="25"/>
      <c r="FJ27" s="25"/>
      <c r="FK27" s="25"/>
      <c r="FL27" s="25"/>
      <c r="FX27" s="35"/>
      <c r="FY27" s="35"/>
      <c r="GB27" s="138" t="s">
        <v>274</v>
      </c>
      <c r="GC27" s="142">
        <f>IF(GH27=$GC$4,COUNTIF($GH$7:GH27,GH27),0)</f>
        <v>0</v>
      </c>
      <c r="GD27" s="132" t="str">
        <f t="shared" ref="GD27:GD36" si="51">$CC$5&amp;$AB$1&amp;BQ7</f>
        <v>夜間照明代※▼選択してください※▼選択してください</v>
      </c>
      <c r="GE27" s="163" t="str">
        <f t="shared" ref="GE27:GE36" si="52">CC7</f>
        <v/>
      </c>
      <c r="GF27" s="138">
        <f t="shared" ref="GF27:GF36" si="53">CF7</f>
        <v>0</v>
      </c>
      <c r="GG27" s="180">
        <f t="shared" ref="GG27:GG36" si="54">CQ7</f>
        <v>0</v>
      </c>
      <c r="GH27" s="142" t="str">
        <f t="shared" si="43"/>
        <v>B</v>
      </c>
    </row>
    <row r="28" spans="1:190" ht="24.75" customHeight="1" thickBot="1">
      <c r="A28" s="600"/>
      <c r="B28" s="390"/>
      <c r="C28" s="271" t="s">
        <v>29</v>
      </c>
      <c r="D28" s="272"/>
      <c r="E28" s="272"/>
      <c r="F28" s="272"/>
      <c r="G28" s="272"/>
      <c r="H28" s="272"/>
      <c r="I28" s="272"/>
      <c r="J28" s="272"/>
      <c r="K28" s="272"/>
      <c r="L28" s="272"/>
      <c r="M28" s="272"/>
      <c r="N28" s="272"/>
      <c r="O28" s="273"/>
      <c r="P28" s="256" t="s">
        <v>208</v>
      </c>
      <c r="Q28" s="257"/>
      <c r="R28" s="258"/>
      <c r="S28" s="310" t="s">
        <v>30</v>
      </c>
      <c r="T28" s="310"/>
      <c r="U28" s="310"/>
      <c r="V28" s="256" t="s">
        <v>31</v>
      </c>
      <c r="W28" s="257"/>
      <c r="X28" s="257"/>
      <c r="Y28" s="258"/>
      <c r="Z28" s="256" t="s">
        <v>328</v>
      </c>
      <c r="AA28" s="257"/>
      <c r="AB28" s="257"/>
      <c r="AC28" s="257"/>
      <c r="AD28" s="257"/>
      <c r="AE28" s="257"/>
      <c r="AF28" s="257"/>
      <c r="AG28" s="257"/>
      <c r="AH28" s="258"/>
      <c r="AI28" s="256" t="s">
        <v>8</v>
      </c>
      <c r="AJ28" s="257"/>
      <c r="AK28" s="258"/>
      <c r="AL28" s="310" t="s">
        <v>30</v>
      </c>
      <c r="AM28" s="310"/>
      <c r="AN28" s="310"/>
      <c r="AO28" s="256" t="s">
        <v>31</v>
      </c>
      <c r="AP28" s="257"/>
      <c r="AQ28" s="257"/>
      <c r="AR28" s="257"/>
      <c r="AS28" s="257"/>
      <c r="AT28" s="390"/>
      <c r="AU28" s="390"/>
      <c r="AV28" s="271" t="s">
        <v>29</v>
      </c>
      <c r="AW28" s="272"/>
      <c r="AX28" s="272"/>
      <c r="AY28" s="272"/>
      <c r="AZ28" s="272"/>
      <c r="BA28" s="272"/>
      <c r="BB28" s="272"/>
      <c r="BC28" s="272"/>
      <c r="BD28" s="272"/>
      <c r="BE28" s="272"/>
      <c r="BF28" s="272"/>
      <c r="BG28" s="272"/>
      <c r="BH28" s="273"/>
      <c r="BI28" s="256" t="s">
        <v>8</v>
      </c>
      <c r="BJ28" s="257"/>
      <c r="BK28" s="258"/>
      <c r="BL28" s="310" t="s">
        <v>30</v>
      </c>
      <c r="BM28" s="310"/>
      <c r="BN28" s="310"/>
      <c r="BO28" s="256" t="s">
        <v>31</v>
      </c>
      <c r="BP28" s="257"/>
      <c r="BQ28" s="257"/>
      <c r="BR28" s="258"/>
      <c r="BS28" s="256" t="s">
        <v>328</v>
      </c>
      <c r="BT28" s="257"/>
      <c r="BU28" s="257"/>
      <c r="BV28" s="257"/>
      <c r="BW28" s="257"/>
      <c r="BX28" s="257"/>
      <c r="BY28" s="257"/>
      <c r="BZ28" s="257"/>
      <c r="CA28" s="258"/>
      <c r="CB28" s="525" t="s">
        <v>8</v>
      </c>
      <c r="CC28" s="526"/>
      <c r="CD28" s="527"/>
      <c r="CE28" s="310" t="s">
        <v>30</v>
      </c>
      <c r="CF28" s="310"/>
      <c r="CG28" s="310"/>
      <c r="CH28" s="256" t="s">
        <v>31</v>
      </c>
      <c r="CI28" s="257"/>
      <c r="CJ28" s="257"/>
      <c r="CK28" s="257"/>
      <c r="CL28" s="348"/>
      <c r="CM28" s="151"/>
      <c r="CN28" s="151"/>
      <c r="CO28" s="545">
        <v>1</v>
      </c>
      <c r="CP28" s="376" t="str">
        <f>_xlfn.IFS(S29=0,"",S29&lt;=9,"a",S29&lt;=14,"b",S29&lt;=19,"c",S29&lt;=29,"d",S29&gt;=30,"e")</f>
        <v/>
      </c>
      <c r="CQ28" s="447" t="str">
        <f>$AB$1&amp;C29&amp;CP28</f>
        <v>※▼選択してください※▼選択してください</v>
      </c>
      <c r="CR28" s="577">
        <f>IFERROR(VLOOKUP(CQ28,データシートマスタ!$AE$4:$AF$618,2,FALSE),0*0)</f>
        <v>0</v>
      </c>
      <c r="CS28" s="567" t="str">
        <f>IFERROR(VLOOKUP(CQ28,データシートマスタ!$AE$4:$AF$618,2,FALSE),"")</f>
        <v/>
      </c>
      <c r="CT28" s="578" t="str">
        <f>IF(OR(CS28="人数不足10人から",CS28="人数不足20人から",CS28="単価＊数量"),"",CS28)</f>
        <v/>
      </c>
      <c r="CU28" s="570">
        <v>6</v>
      </c>
      <c r="CV28" s="376" t="str">
        <f>_xlfn.IFS(BL29=0,"",BL29&lt;=9,"a",BL29&lt;=14,"b",BL29&lt;=19,"c",BL29&lt;=29,"d",BL29&gt;=30,"e")</f>
        <v/>
      </c>
      <c r="CW28" s="571" t="str">
        <f>$AB$1&amp;AV29&amp;CV28</f>
        <v>※▼選択してください※▼選択してください</v>
      </c>
      <c r="CX28" s="587">
        <f>IFERROR(VLOOKUP(CW28,データシートマスタ!$AE$4:$AF$618,2,FALSE),0*0)</f>
        <v>0</v>
      </c>
      <c r="CY28" s="567" t="str">
        <f>IFERROR(VLOOKUP(CW28,データシートマスタ!$AE$4:$AF$618,2,FALSE),"")</f>
        <v/>
      </c>
      <c r="CZ28" s="578" t="str">
        <f>IF(OR(CY28="人数不足10人から",CY28="人数不足20人から",CY28="単価＊数量"),"",CY28)</f>
        <v/>
      </c>
      <c r="FC28" s="25"/>
      <c r="FD28" s="25"/>
      <c r="FE28" s="25"/>
      <c r="FF28" s="25"/>
      <c r="FG28" s="25"/>
      <c r="FH28" s="25"/>
      <c r="FI28" s="25"/>
      <c r="FJ28" s="25"/>
      <c r="FK28" s="25"/>
      <c r="FL28" s="25"/>
      <c r="FX28" s="35"/>
      <c r="FY28" s="35"/>
      <c r="GB28" s="138" t="s">
        <v>275</v>
      </c>
      <c r="GC28" s="142">
        <f>IF(GH28=$GC$4,COUNTIF($GH$7:GH28,GH28),0)</f>
        <v>0</v>
      </c>
      <c r="GD28" s="132" t="str">
        <f t="shared" si="51"/>
        <v>夜間照明代※▼選択してください※▼選択してください</v>
      </c>
      <c r="GE28" s="163" t="str">
        <f t="shared" si="52"/>
        <v/>
      </c>
      <c r="GF28" s="138">
        <f t="shared" si="53"/>
        <v>0</v>
      </c>
      <c r="GG28" s="180">
        <f t="shared" si="54"/>
        <v>0</v>
      </c>
      <c r="GH28" s="142" t="str">
        <f t="shared" si="43"/>
        <v>B</v>
      </c>
    </row>
    <row r="29" spans="1:190" ht="24.75" customHeight="1">
      <c r="A29" s="349">
        <v>1</v>
      </c>
      <c r="B29" s="350"/>
      <c r="C29" s="274" t="s">
        <v>32</v>
      </c>
      <c r="D29" s="274"/>
      <c r="E29" s="274"/>
      <c r="F29" s="274"/>
      <c r="G29" s="274"/>
      <c r="H29" s="274"/>
      <c r="I29" s="274"/>
      <c r="J29" s="274"/>
      <c r="K29" s="274"/>
      <c r="L29" s="274"/>
      <c r="M29" s="274"/>
      <c r="N29" s="274"/>
      <c r="O29" s="274"/>
      <c r="P29" s="285" t="str">
        <f>IFERROR(VLOOKUP(C29,データシートマスタ!$Y$4:$AA$44,2,FALSE),"")</f>
        <v/>
      </c>
      <c r="Q29" s="286"/>
      <c r="R29" s="287"/>
      <c r="S29" s="294"/>
      <c r="T29" s="294"/>
      <c r="U29" s="294"/>
      <c r="V29" s="297">
        <f>IF(CR28="単価＊数量",P29*S29,CR28)</f>
        <v>0</v>
      </c>
      <c r="W29" s="298"/>
      <c r="X29" s="298"/>
      <c r="Y29" s="299"/>
      <c r="Z29" s="333" t="str">
        <f>IFERROR(VLOOKUP(C29,データシートマスタ!$AG$4:$AI$44,2,FALSE),"")</f>
        <v/>
      </c>
      <c r="AA29" s="334"/>
      <c r="AB29" s="334"/>
      <c r="AC29" s="334"/>
      <c r="AD29" s="334"/>
      <c r="AE29" s="334"/>
      <c r="AF29" s="334"/>
      <c r="AG29" s="334"/>
      <c r="AH29" s="335"/>
      <c r="AI29" s="259" t="str">
        <f>IFERROR(VLOOKUP(C29,データシートマスタ!$AG$4:$AI$44,3,FALSE),"")</f>
        <v/>
      </c>
      <c r="AJ29" s="260"/>
      <c r="AK29" s="261"/>
      <c r="AL29" s="294"/>
      <c r="AM29" s="294"/>
      <c r="AN29" s="294"/>
      <c r="AO29" s="313">
        <f>IFERROR(AI29*AL29,0)</f>
        <v>0</v>
      </c>
      <c r="AP29" s="313"/>
      <c r="AQ29" s="313"/>
      <c r="AR29" s="313"/>
      <c r="AS29" s="314"/>
      <c r="AT29" s="349">
        <v>6</v>
      </c>
      <c r="AU29" s="350"/>
      <c r="AV29" s="274" t="s">
        <v>32</v>
      </c>
      <c r="AW29" s="274"/>
      <c r="AX29" s="274"/>
      <c r="AY29" s="274"/>
      <c r="AZ29" s="274"/>
      <c r="BA29" s="274"/>
      <c r="BB29" s="274"/>
      <c r="BC29" s="274"/>
      <c r="BD29" s="274"/>
      <c r="BE29" s="274"/>
      <c r="BF29" s="274"/>
      <c r="BG29" s="274"/>
      <c r="BH29" s="274"/>
      <c r="BI29" s="285" t="str">
        <f>IFERROR(VLOOKUP(AV29,データシートマスタ!$Y$4:$AA$44,2,FALSE),"")</f>
        <v/>
      </c>
      <c r="BJ29" s="286"/>
      <c r="BK29" s="287"/>
      <c r="BL29" s="294"/>
      <c r="BM29" s="294"/>
      <c r="BN29" s="294"/>
      <c r="BO29" s="297">
        <f>IF(CX28="単価＊数量",BI29*BL29,CX28)</f>
        <v>0</v>
      </c>
      <c r="BP29" s="298"/>
      <c r="BQ29" s="298"/>
      <c r="BR29" s="299"/>
      <c r="BS29" s="333" t="str">
        <f>IFERROR(VLOOKUP(AV29,データシートマスタ!$AG$4:$AI$44,2,FALSE),"")</f>
        <v/>
      </c>
      <c r="BT29" s="334"/>
      <c r="BU29" s="334"/>
      <c r="BV29" s="334"/>
      <c r="BW29" s="334"/>
      <c r="BX29" s="334"/>
      <c r="BY29" s="334"/>
      <c r="BZ29" s="334"/>
      <c r="CA29" s="335"/>
      <c r="CB29" s="259" t="str">
        <f>IFERROR(VLOOKUP(AV29,データシートマスタ!$AG$4:$AI$44,3,FALSE),"")</f>
        <v/>
      </c>
      <c r="CC29" s="260"/>
      <c r="CD29" s="261"/>
      <c r="CE29" s="294"/>
      <c r="CF29" s="294"/>
      <c r="CG29" s="294"/>
      <c r="CH29" s="313">
        <f>IFERROR(CB29*CE29,0)</f>
        <v>0</v>
      </c>
      <c r="CI29" s="313"/>
      <c r="CJ29" s="313"/>
      <c r="CK29" s="313"/>
      <c r="CL29" s="314"/>
      <c r="CM29" s="151"/>
      <c r="CN29" s="151"/>
      <c r="CO29" s="545"/>
      <c r="CP29" s="376"/>
      <c r="CQ29" s="447"/>
      <c r="CR29" s="577"/>
      <c r="CS29" s="568"/>
      <c r="CT29" s="578"/>
      <c r="CU29" s="570"/>
      <c r="CV29" s="376"/>
      <c r="CW29" s="571"/>
      <c r="CX29" s="588"/>
      <c r="CY29" s="568"/>
      <c r="CZ29" s="578"/>
      <c r="DD29" s="29"/>
      <c r="DE29" s="29"/>
      <c r="DF29" s="29"/>
      <c r="DG29" s="29"/>
      <c r="FC29" s="25"/>
      <c r="FD29" s="25"/>
      <c r="FE29" s="25"/>
      <c r="FF29" s="25"/>
      <c r="FG29" s="25"/>
      <c r="FH29" s="25"/>
      <c r="FI29" s="25"/>
      <c r="FJ29" s="25"/>
      <c r="FK29" s="25"/>
      <c r="FL29" s="25"/>
      <c r="FX29" s="35"/>
      <c r="FY29" s="35"/>
      <c r="GB29" s="138" t="s">
        <v>276</v>
      </c>
      <c r="GC29" s="142">
        <f>IF(GH29=$GC$4,COUNTIF($GH$7:GH29,GH29),0)</f>
        <v>0</v>
      </c>
      <c r="GD29" s="132" t="str">
        <f t="shared" si="51"/>
        <v>夜間照明代※▼選択してください※▼選択してください</v>
      </c>
      <c r="GE29" s="163" t="str">
        <f t="shared" si="52"/>
        <v/>
      </c>
      <c r="GF29" s="138">
        <f t="shared" si="53"/>
        <v>0</v>
      </c>
      <c r="GG29" s="180">
        <f t="shared" si="54"/>
        <v>0</v>
      </c>
      <c r="GH29" s="142" t="str">
        <f t="shared" si="43"/>
        <v>B</v>
      </c>
    </row>
    <row r="30" spans="1:190" ht="24.75" customHeight="1">
      <c r="A30" s="351"/>
      <c r="B30" s="352"/>
      <c r="C30" s="275" t="str">
        <f>IFERROR(VLOOKUP(C29,データシートマスタ!$Y$4:$AA$44,3,FALSE),"")</f>
        <v/>
      </c>
      <c r="D30" s="275"/>
      <c r="E30" s="275"/>
      <c r="F30" s="275"/>
      <c r="G30" s="275"/>
      <c r="H30" s="275"/>
      <c r="I30" s="275"/>
      <c r="J30" s="275"/>
      <c r="K30" s="275"/>
      <c r="L30" s="275"/>
      <c r="M30" s="275"/>
      <c r="N30" s="275"/>
      <c r="O30" s="275"/>
      <c r="P30" s="288"/>
      <c r="Q30" s="289"/>
      <c r="R30" s="290"/>
      <c r="S30" s="295"/>
      <c r="T30" s="295"/>
      <c r="U30" s="295"/>
      <c r="V30" s="300"/>
      <c r="W30" s="301"/>
      <c r="X30" s="301"/>
      <c r="Y30" s="302"/>
      <c r="Z30" s="279" t="str">
        <f>IFERROR(VLOOKUP(C29,データシートマスタ!$AG$4:$AK$44,4,FALSE),"")</f>
        <v/>
      </c>
      <c r="AA30" s="280"/>
      <c r="AB30" s="280"/>
      <c r="AC30" s="280"/>
      <c r="AD30" s="280"/>
      <c r="AE30" s="280"/>
      <c r="AF30" s="280"/>
      <c r="AG30" s="280"/>
      <c r="AH30" s="281"/>
      <c r="AI30" s="262" t="str">
        <f>IFERROR(VLOOKUP(C29,データシートマスタ!$AG$4:$AK$44,5,FALSE),"")</f>
        <v/>
      </c>
      <c r="AJ30" s="263"/>
      <c r="AK30" s="264"/>
      <c r="AL30" s="295"/>
      <c r="AM30" s="295"/>
      <c r="AN30" s="295"/>
      <c r="AO30" s="315">
        <f t="shared" ref="AO30:AO31" si="55">IFERROR(AI30*AL30,0)</f>
        <v>0</v>
      </c>
      <c r="AP30" s="315"/>
      <c r="AQ30" s="315"/>
      <c r="AR30" s="315"/>
      <c r="AS30" s="316"/>
      <c r="AT30" s="351"/>
      <c r="AU30" s="352"/>
      <c r="AV30" s="275" t="str">
        <f>IFERROR(VLOOKUP(AV29,データシートマスタ!$Y$4:$AA$44,3,FALSE),"")</f>
        <v/>
      </c>
      <c r="AW30" s="275"/>
      <c r="AX30" s="275"/>
      <c r="AY30" s="275"/>
      <c r="AZ30" s="275"/>
      <c r="BA30" s="275"/>
      <c r="BB30" s="275"/>
      <c r="BC30" s="275"/>
      <c r="BD30" s="275"/>
      <c r="BE30" s="275"/>
      <c r="BF30" s="275"/>
      <c r="BG30" s="275"/>
      <c r="BH30" s="275"/>
      <c r="BI30" s="288"/>
      <c r="BJ30" s="289"/>
      <c r="BK30" s="290"/>
      <c r="BL30" s="295"/>
      <c r="BM30" s="295"/>
      <c r="BN30" s="295"/>
      <c r="BO30" s="300"/>
      <c r="BP30" s="301"/>
      <c r="BQ30" s="301"/>
      <c r="BR30" s="302"/>
      <c r="BS30" s="279" t="str">
        <f>IFERROR(VLOOKUP(AV29,データシートマスタ!$AG$4:$AK$44,4,FALSE),"")</f>
        <v/>
      </c>
      <c r="BT30" s="280"/>
      <c r="BU30" s="280"/>
      <c r="BV30" s="280"/>
      <c r="BW30" s="280"/>
      <c r="BX30" s="280"/>
      <c r="BY30" s="280"/>
      <c r="BZ30" s="280"/>
      <c r="CA30" s="281"/>
      <c r="CB30" s="262" t="str">
        <f>IFERROR(VLOOKUP(AV29,データシートマスタ!$AG$4:$AK$44,5,FALSE),"")</f>
        <v/>
      </c>
      <c r="CC30" s="263"/>
      <c r="CD30" s="264"/>
      <c r="CE30" s="295"/>
      <c r="CF30" s="295"/>
      <c r="CG30" s="295"/>
      <c r="CH30" s="315">
        <f t="shared" ref="CH30:CH43" si="56">IFERROR(CB30*CE30,0)</f>
        <v>0</v>
      </c>
      <c r="CI30" s="315"/>
      <c r="CJ30" s="315"/>
      <c r="CK30" s="315"/>
      <c r="CL30" s="316"/>
      <c r="CM30" s="151"/>
      <c r="CN30" s="151"/>
      <c r="CO30" s="545"/>
      <c r="CP30" s="376"/>
      <c r="CQ30" s="447"/>
      <c r="CR30" s="577"/>
      <c r="CS30" s="569"/>
      <c r="CT30" s="578"/>
      <c r="CU30" s="570"/>
      <c r="CV30" s="376"/>
      <c r="CW30" s="571"/>
      <c r="CX30" s="589"/>
      <c r="CY30" s="569"/>
      <c r="CZ30" s="578"/>
      <c r="FC30" s="25"/>
      <c r="FD30" s="25"/>
      <c r="FE30" s="25"/>
      <c r="FF30" s="25"/>
      <c r="FG30" s="25"/>
      <c r="FH30" s="25"/>
      <c r="FI30" s="25"/>
      <c r="FJ30" s="25"/>
      <c r="FK30" s="25"/>
      <c r="FL30" s="25"/>
      <c r="FX30" s="35"/>
      <c r="FY30" s="35"/>
      <c r="GB30" s="138" t="s">
        <v>277</v>
      </c>
      <c r="GC30" s="142">
        <f>IF(GH30=$GC$4,COUNTIF($GH$7:GH30,GH30),0)</f>
        <v>0</v>
      </c>
      <c r="GD30" s="132" t="str">
        <f t="shared" si="51"/>
        <v>夜間照明代※▼選択してください※▼選択してください</v>
      </c>
      <c r="GE30" s="163" t="str">
        <f t="shared" si="52"/>
        <v/>
      </c>
      <c r="GF30" s="138">
        <f t="shared" si="53"/>
        <v>0</v>
      </c>
      <c r="GG30" s="180">
        <f t="shared" si="54"/>
        <v>0</v>
      </c>
      <c r="GH30" s="142" t="str">
        <f t="shared" si="43"/>
        <v>B</v>
      </c>
    </row>
    <row r="31" spans="1:190" ht="24.75" customHeight="1" thickBot="1">
      <c r="A31" s="353"/>
      <c r="B31" s="354"/>
      <c r="C31" s="276"/>
      <c r="D31" s="276"/>
      <c r="E31" s="276"/>
      <c r="F31" s="276"/>
      <c r="G31" s="276"/>
      <c r="H31" s="276"/>
      <c r="I31" s="276"/>
      <c r="J31" s="276"/>
      <c r="K31" s="276"/>
      <c r="L31" s="276"/>
      <c r="M31" s="276"/>
      <c r="N31" s="276"/>
      <c r="O31" s="276"/>
      <c r="P31" s="291"/>
      <c r="Q31" s="292"/>
      <c r="R31" s="293"/>
      <c r="S31" s="296"/>
      <c r="T31" s="296"/>
      <c r="U31" s="296"/>
      <c r="V31" s="303"/>
      <c r="W31" s="304"/>
      <c r="X31" s="304"/>
      <c r="Y31" s="305"/>
      <c r="Z31" s="282" t="str">
        <f>IFERROR(VLOOKUP(C29,データシートマスタ!$AG$4:$AM$44,6,FALSE),"")</f>
        <v/>
      </c>
      <c r="AA31" s="283"/>
      <c r="AB31" s="283"/>
      <c r="AC31" s="283"/>
      <c r="AD31" s="283"/>
      <c r="AE31" s="283"/>
      <c r="AF31" s="283"/>
      <c r="AG31" s="283"/>
      <c r="AH31" s="284"/>
      <c r="AI31" s="265" t="str">
        <f>IFERROR(VLOOKUP(C29,データシートマスタ!$AG$4:$AM$44,7,FALSE),"")</f>
        <v/>
      </c>
      <c r="AJ31" s="266"/>
      <c r="AK31" s="267"/>
      <c r="AL31" s="296"/>
      <c r="AM31" s="296"/>
      <c r="AN31" s="296"/>
      <c r="AO31" s="311">
        <f t="shared" si="55"/>
        <v>0</v>
      </c>
      <c r="AP31" s="311"/>
      <c r="AQ31" s="311"/>
      <c r="AR31" s="311"/>
      <c r="AS31" s="312"/>
      <c r="AT31" s="353"/>
      <c r="AU31" s="354"/>
      <c r="AV31" s="276"/>
      <c r="AW31" s="276"/>
      <c r="AX31" s="276"/>
      <c r="AY31" s="276"/>
      <c r="AZ31" s="276"/>
      <c r="BA31" s="276"/>
      <c r="BB31" s="276"/>
      <c r="BC31" s="276"/>
      <c r="BD31" s="276"/>
      <c r="BE31" s="276"/>
      <c r="BF31" s="276"/>
      <c r="BG31" s="276"/>
      <c r="BH31" s="276"/>
      <c r="BI31" s="291"/>
      <c r="BJ31" s="292"/>
      <c r="BK31" s="293"/>
      <c r="BL31" s="296"/>
      <c r="BM31" s="296"/>
      <c r="BN31" s="296"/>
      <c r="BO31" s="303"/>
      <c r="BP31" s="304"/>
      <c r="BQ31" s="304"/>
      <c r="BR31" s="305"/>
      <c r="BS31" s="282" t="str">
        <f>IFERROR(VLOOKUP(AV29,データシートマスタ!$AG$4:$AM$44,6,FALSE),"")</f>
        <v/>
      </c>
      <c r="BT31" s="283"/>
      <c r="BU31" s="283"/>
      <c r="BV31" s="283"/>
      <c r="BW31" s="283"/>
      <c r="BX31" s="283"/>
      <c r="BY31" s="283"/>
      <c r="BZ31" s="283"/>
      <c r="CA31" s="284"/>
      <c r="CB31" s="265" t="str">
        <f>IFERROR(VLOOKUP(AV29,データシートマスタ!$AG$4:$AM$44,7,FALSE),"")</f>
        <v/>
      </c>
      <c r="CC31" s="266"/>
      <c r="CD31" s="267"/>
      <c r="CE31" s="296"/>
      <c r="CF31" s="296"/>
      <c r="CG31" s="296"/>
      <c r="CH31" s="311">
        <f t="shared" si="56"/>
        <v>0</v>
      </c>
      <c r="CI31" s="311"/>
      <c r="CJ31" s="311"/>
      <c r="CK31" s="311"/>
      <c r="CL31" s="312"/>
      <c r="CM31" s="151"/>
      <c r="CN31" s="151"/>
      <c r="CO31" s="545">
        <v>2</v>
      </c>
      <c r="CP31" s="376" t="str">
        <f>_xlfn.IFS(S32=0,"",S32&lt;=9,"a",S32&lt;=14,"b",S32&lt;=19,"c",S32&lt;=29,"d",S32&gt;=30,"e")</f>
        <v/>
      </c>
      <c r="CQ31" s="447" t="str">
        <f>$AB$1&amp;C32&amp;CP31</f>
        <v>※▼選択してください※▼選択してください</v>
      </c>
      <c r="CR31" s="577">
        <f>IFERROR(VLOOKUP(CQ31,データシートマスタ!$AE$4:$AF$618,2,FALSE),0*0)</f>
        <v>0</v>
      </c>
      <c r="CS31" s="567" t="str">
        <f>IFERROR(VLOOKUP(CQ31,データシートマスタ!$AE$4:$AF$618,2,FALSE),"")</f>
        <v/>
      </c>
      <c r="CT31" s="578" t="str">
        <f>IF(OR(CS31="人数不足10人から",CS31="人数不足20人から",CS31="単価＊数量"),"",CS31)</f>
        <v/>
      </c>
      <c r="CU31" s="570">
        <v>7</v>
      </c>
      <c r="CV31" s="376" t="str">
        <f>_xlfn.IFS(BL32=0,"",BL32&lt;=9,"a",BL32&lt;=14,"b",BL32&lt;=19,"c",BL32&lt;=29,"d",BL32&gt;=30,"e")</f>
        <v/>
      </c>
      <c r="CW31" s="571" t="str">
        <f>$AB$1&amp;AV32&amp;CV31</f>
        <v>※▼選択してください※▼選択してください</v>
      </c>
      <c r="CX31" s="587">
        <f>IFERROR(VLOOKUP(CW31,データシートマスタ!$AE$4:$AF$618,2,FALSE),0*0)</f>
        <v>0</v>
      </c>
      <c r="CY31" s="567" t="str">
        <f>IFERROR(VLOOKUP(CW31,データシートマスタ!$AE$4:$AF$618,2,FALSE),"")</f>
        <v/>
      </c>
      <c r="CZ31" s="584" t="str">
        <f>IF(OR(CY31="人数不足10人から",CY31="人数不足20人から",CY31="単価＊数量"),"",CY31)</f>
        <v/>
      </c>
      <c r="DD31" s="29"/>
      <c r="DE31" s="29"/>
      <c r="DF31" s="29"/>
      <c r="DG31" s="29"/>
      <c r="DH31" s="29"/>
      <c r="DI31" s="29"/>
      <c r="DJ31" s="29"/>
      <c r="DK31" s="29"/>
      <c r="DL31" s="29"/>
      <c r="DM31" s="29"/>
      <c r="DN31" s="29"/>
      <c r="DO31" s="29"/>
      <c r="FC31" s="25"/>
      <c r="FD31" s="25"/>
      <c r="FE31" s="25"/>
      <c r="FF31" s="25"/>
      <c r="FG31" s="25"/>
      <c r="FH31" s="25"/>
      <c r="FI31" s="25"/>
      <c r="FJ31" s="25"/>
      <c r="FK31" s="25"/>
      <c r="FL31" s="25"/>
      <c r="FX31" s="35"/>
      <c r="FY31" s="35"/>
      <c r="GB31" s="138" t="s">
        <v>278</v>
      </c>
      <c r="GC31" s="142">
        <f>IF(GH31=$GC$4,COUNTIF($GH$7:GH31,GH31),0)</f>
        <v>0</v>
      </c>
      <c r="GD31" s="132" t="str">
        <f t="shared" si="51"/>
        <v>夜間照明代※▼選択してください※▼選択してください</v>
      </c>
      <c r="GE31" s="163" t="str">
        <f t="shared" si="52"/>
        <v/>
      </c>
      <c r="GF31" s="138">
        <f t="shared" si="53"/>
        <v>0</v>
      </c>
      <c r="GG31" s="180">
        <f t="shared" si="54"/>
        <v>0</v>
      </c>
      <c r="GH31" s="142" t="str">
        <f t="shared" si="43"/>
        <v>B</v>
      </c>
    </row>
    <row r="32" spans="1:190" ht="24.75" customHeight="1">
      <c r="A32" s="349">
        <v>2</v>
      </c>
      <c r="B32" s="350"/>
      <c r="C32" s="274" t="s">
        <v>32</v>
      </c>
      <c r="D32" s="274"/>
      <c r="E32" s="274"/>
      <c r="F32" s="274"/>
      <c r="G32" s="274"/>
      <c r="H32" s="274"/>
      <c r="I32" s="274"/>
      <c r="J32" s="274"/>
      <c r="K32" s="274"/>
      <c r="L32" s="274"/>
      <c r="M32" s="274"/>
      <c r="N32" s="274"/>
      <c r="O32" s="274"/>
      <c r="P32" s="285" t="str">
        <f>IFERROR(VLOOKUP(C32,データシートマスタ!$Y$4:$AA$44,2,FALSE),"")</f>
        <v/>
      </c>
      <c r="Q32" s="286"/>
      <c r="R32" s="287"/>
      <c r="S32" s="294"/>
      <c r="T32" s="294"/>
      <c r="U32" s="294"/>
      <c r="V32" s="297">
        <f>IF(CR31="単価＊数量",P32*S32,CR31)</f>
        <v>0</v>
      </c>
      <c r="W32" s="298"/>
      <c r="X32" s="298"/>
      <c r="Y32" s="299"/>
      <c r="Z32" s="333" t="str">
        <f>IFERROR(VLOOKUP(C32,データシートマスタ!$AG$4:$AI$44,2,FALSE),"")</f>
        <v/>
      </c>
      <c r="AA32" s="334"/>
      <c r="AB32" s="334"/>
      <c r="AC32" s="334"/>
      <c r="AD32" s="334"/>
      <c r="AE32" s="334"/>
      <c r="AF32" s="334"/>
      <c r="AG32" s="334"/>
      <c r="AH32" s="335"/>
      <c r="AI32" s="259" t="str">
        <f>IFERROR(VLOOKUP(C32,データシートマスタ!$AG$4:$AI$44,3,FALSE),"")</f>
        <v/>
      </c>
      <c r="AJ32" s="260"/>
      <c r="AK32" s="261"/>
      <c r="AL32" s="294"/>
      <c r="AM32" s="294"/>
      <c r="AN32" s="294"/>
      <c r="AO32" s="313">
        <f>IFERROR(AI32*AL32,0)</f>
        <v>0</v>
      </c>
      <c r="AP32" s="313"/>
      <c r="AQ32" s="313"/>
      <c r="AR32" s="313"/>
      <c r="AS32" s="314"/>
      <c r="AT32" s="572">
        <v>7</v>
      </c>
      <c r="AU32" s="573"/>
      <c r="AV32" s="277" t="s">
        <v>32</v>
      </c>
      <c r="AW32" s="277"/>
      <c r="AX32" s="277"/>
      <c r="AY32" s="277"/>
      <c r="AZ32" s="277"/>
      <c r="BA32" s="277"/>
      <c r="BB32" s="277"/>
      <c r="BC32" s="277"/>
      <c r="BD32" s="277"/>
      <c r="BE32" s="277"/>
      <c r="BF32" s="277"/>
      <c r="BG32" s="277"/>
      <c r="BH32" s="277"/>
      <c r="BI32" s="288" t="str">
        <f>IFERROR(VLOOKUP(AV32,データシートマスタ!$Y$4:$AA$44,2,FALSE),"")</f>
        <v/>
      </c>
      <c r="BJ32" s="289"/>
      <c r="BK32" s="290"/>
      <c r="BL32" s="309"/>
      <c r="BM32" s="309"/>
      <c r="BN32" s="309"/>
      <c r="BO32" s="300">
        <f>IF(CX31="単価＊数量",BI32*BL32,CX31)</f>
        <v>0</v>
      </c>
      <c r="BP32" s="301"/>
      <c r="BQ32" s="301"/>
      <c r="BR32" s="302"/>
      <c r="BS32" s="306" t="str">
        <f>IFERROR(VLOOKUP(AV32,データシートマスタ!$AG$4:$AI$44,2,FALSE),"")</f>
        <v/>
      </c>
      <c r="BT32" s="307"/>
      <c r="BU32" s="307"/>
      <c r="BV32" s="307"/>
      <c r="BW32" s="307"/>
      <c r="BX32" s="307"/>
      <c r="BY32" s="307"/>
      <c r="BZ32" s="307"/>
      <c r="CA32" s="308"/>
      <c r="CB32" s="268" t="str">
        <f>IFERROR(VLOOKUP(AV32,データシートマスタ!$AG$4:$AI$44,3,FALSE),"")</f>
        <v/>
      </c>
      <c r="CC32" s="269"/>
      <c r="CD32" s="270"/>
      <c r="CE32" s="309"/>
      <c r="CF32" s="309"/>
      <c r="CG32" s="309"/>
      <c r="CH32" s="574">
        <f t="shared" si="56"/>
        <v>0</v>
      </c>
      <c r="CI32" s="574"/>
      <c r="CJ32" s="574"/>
      <c r="CK32" s="574"/>
      <c r="CL32" s="575"/>
      <c r="CM32" s="151"/>
      <c r="CN32" s="151"/>
      <c r="CO32" s="545"/>
      <c r="CP32" s="376"/>
      <c r="CQ32" s="447"/>
      <c r="CR32" s="577"/>
      <c r="CS32" s="568"/>
      <c r="CT32" s="578"/>
      <c r="CU32" s="570"/>
      <c r="CV32" s="376"/>
      <c r="CW32" s="571"/>
      <c r="CX32" s="588"/>
      <c r="CY32" s="568"/>
      <c r="CZ32" s="585"/>
      <c r="DD32" s="29"/>
      <c r="DE32" s="29"/>
      <c r="DF32" s="29"/>
      <c r="DG32" s="29"/>
      <c r="DH32" s="29"/>
      <c r="DI32" s="29"/>
      <c r="DJ32" s="29"/>
      <c r="DK32" s="29"/>
      <c r="DL32" s="29"/>
      <c r="DM32" s="29"/>
      <c r="DN32" s="29"/>
      <c r="DO32" s="29"/>
      <c r="FC32" s="25"/>
      <c r="FD32" s="25"/>
      <c r="FE32" s="25"/>
      <c r="FF32" s="25"/>
      <c r="FG32" s="25"/>
      <c r="FH32" s="25"/>
      <c r="FI32" s="25"/>
      <c r="FJ32" s="25"/>
      <c r="FK32" s="25"/>
      <c r="FL32" s="25"/>
      <c r="FX32" s="35"/>
      <c r="FY32" s="35"/>
      <c r="GB32" s="138" t="s">
        <v>279</v>
      </c>
      <c r="GC32" s="142">
        <f>IF(GH32=$GC$4,COUNTIF($GH$7:GH32,GH32),0)</f>
        <v>0</v>
      </c>
      <c r="GD32" s="132" t="str">
        <f t="shared" si="51"/>
        <v>夜間照明代※▼選択してください※▼選択してください</v>
      </c>
      <c r="GE32" s="163" t="str">
        <f t="shared" si="52"/>
        <v/>
      </c>
      <c r="GF32" s="138">
        <f t="shared" si="53"/>
        <v>0</v>
      </c>
      <c r="GG32" s="180">
        <f t="shared" si="54"/>
        <v>0</v>
      </c>
      <c r="GH32" s="142" t="str">
        <f t="shared" si="43"/>
        <v>B</v>
      </c>
    </row>
    <row r="33" spans="1:191" ht="24.75" customHeight="1">
      <c r="A33" s="351"/>
      <c r="B33" s="352"/>
      <c r="C33" s="275" t="str">
        <f>IFERROR(VLOOKUP(C32,データシートマスタ!$Y$4:$AA$44,3,FALSE),"")</f>
        <v/>
      </c>
      <c r="D33" s="275"/>
      <c r="E33" s="275"/>
      <c r="F33" s="275"/>
      <c r="G33" s="275"/>
      <c r="H33" s="275"/>
      <c r="I33" s="275"/>
      <c r="J33" s="275"/>
      <c r="K33" s="275"/>
      <c r="L33" s="275"/>
      <c r="M33" s="275"/>
      <c r="N33" s="275"/>
      <c r="O33" s="275"/>
      <c r="P33" s="288"/>
      <c r="Q33" s="289"/>
      <c r="R33" s="290"/>
      <c r="S33" s="295"/>
      <c r="T33" s="295"/>
      <c r="U33" s="295"/>
      <c r="V33" s="300"/>
      <c r="W33" s="301"/>
      <c r="X33" s="301"/>
      <c r="Y33" s="302"/>
      <c r="Z33" s="279" t="str">
        <f>IFERROR(VLOOKUP(C32,データシートマスタ!$AG$4:$AK$44,4,FALSE),"")</f>
        <v/>
      </c>
      <c r="AA33" s="280"/>
      <c r="AB33" s="280"/>
      <c r="AC33" s="280"/>
      <c r="AD33" s="280"/>
      <c r="AE33" s="280"/>
      <c r="AF33" s="280"/>
      <c r="AG33" s="280"/>
      <c r="AH33" s="281"/>
      <c r="AI33" s="262" t="str">
        <f>IFERROR(VLOOKUP(C32,データシートマスタ!$AG$4:$AK$44,5,FALSE),"")</f>
        <v/>
      </c>
      <c r="AJ33" s="263"/>
      <c r="AK33" s="264"/>
      <c r="AL33" s="295"/>
      <c r="AM33" s="295"/>
      <c r="AN33" s="295"/>
      <c r="AO33" s="315">
        <f t="shared" ref="AO33:AO34" si="57">IFERROR(AI33*AL33,0)</f>
        <v>0</v>
      </c>
      <c r="AP33" s="315"/>
      <c r="AQ33" s="315"/>
      <c r="AR33" s="315"/>
      <c r="AS33" s="316"/>
      <c r="AT33" s="351"/>
      <c r="AU33" s="352"/>
      <c r="AV33" s="275" t="str">
        <f>IFERROR(VLOOKUP(AV32,データシートマスタ!$Y$4:$AA$44,3,FALSE),"")</f>
        <v/>
      </c>
      <c r="AW33" s="275"/>
      <c r="AX33" s="275"/>
      <c r="AY33" s="275"/>
      <c r="AZ33" s="275"/>
      <c r="BA33" s="275"/>
      <c r="BB33" s="275"/>
      <c r="BC33" s="275"/>
      <c r="BD33" s="275"/>
      <c r="BE33" s="275"/>
      <c r="BF33" s="275"/>
      <c r="BG33" s="275"/>
      <c r="BH33" s="275"/>
      <c r="BI33" s="288"/>
      <c r="BJ33" s="289"/>
      <c r="BK33" s="290"/>
      <c r="BL33" s="295"/>
      <c r="BM33" s="295"/>
      <c r="BN33" s="295"/>
      <c r="BO33" s="300"/>
      <c r="BP33" s="301"/>
      <c r="BQ33" s="301"/>
      <c r="BR33" s="302"/>
      <c r="BS33" s="279" t="str">
        <f>IFERROR(VLOOKUP(AV32,データシートマスタ!$AG$4:$AK$44,4,FALSE),"")</f>
        <v/>
      </c>
      <c r="BT33" s="280"/>
      <c r="BU33" s="280"/>
      <c r="BV33" s="280"/>
      <c r="BW33" s="280"/>
      <c r="BX33" s="280"/>
      <c r="BY33" s="280"/>
      <c r="BZ33" s="280"/>
      <c r="CA33" s="281"/>
      <c r="CB33" s="262" t="str">
        <f>IFERROR(VLOOKUP(AV32,データシートマスタ!$AG$4:$AK$44,5,FALSE),"")</f>
        <v/>
      </c>
      <c r="CC33" s="263"/>
      <c r="CD33" s="264"/>
      <c r="CE33" s="295"/>
      <c r="CF33" s="295"/>
      <c r="CG33" s="295"/>
      <c r="CH33" s="315">
        <f t="shared" si="56"/>
        <v>0</v>
      </c>
      <c r="CI33" s="315"/>
      <c r="CJ33" s="315"/>
      <c r="CK33" s="315"/>
      <c r="CL33" s="316"/>
      <c r="CM33" s="151"/>
      <c r="CN33" s="151"/>
      <c r="CO33" s="545"/>
      <c r="CP33" s="376"/>
      <c r="CQ33" s="447"/>
      <c r="CR33" s="577"/>
      <c r="CS33" s="569"/>
      <c r="CT33" s="578"/>
      <c r="CU33" s="570"/>
      <c r="CV33" s="376"/>
      <c r="CW33" s="571"/>
      <c r="CX33" s="589"/>
      <c r="CY33" s="569"/>
      <c r="CZ33" s="586"/>
      <c r="DD33" s="29"/>
      <c r="DE33" s="29"/>
      <c r="DF33" s="29"/>
      <c r="DG33" s="29"/>
      <c r="DH33" s="29"/>
      <c r="DI33" s="29"/>
      <c r="DJ33" s="29"/>
      <c r="DK33" s="29"/>
      <c r="DL33" s="29"/>
      <c r="DM33" s="29"/>
      <c r="DN33" s="29"/>
      <c r="DO33" s="29"/>
      <c r="FC33" s="25"/>
      <c r="FD33" s="25"/>
      <c r="FE33" s="25"/>
      <c r="FF33" s="25"/>
      <c r="FG33" s="25"/>
      <c r="FH33" s="25"/>
      <c r="FI33" s="25"/>
      <c r="FJ33" s="25"/>
      <c r="FK33" s="25"/>
      <c r="FL33" s="25"/>
      <c r="FX33" s="35"/>
      <c r="FY33" s="35"/>
      <c r="GB33" s="138" t="s">
        <v>280</v>
      </c>
      <c r="GC33" s="142">
        <f>IF(GH33=$GC$4,COUNTIF($GH$7:GH33,GH33),0)</f>
        <v>0</v>
      </c>
      <c r="GD33" s="132" t="str">
        <f t="shared" si="51"/>
        <v>夜間照明代※▼選択してください※▼選択してください</v>
      </c>
      <c r="GE33" s="163" t="str">
        <f t="shared" si="52"/>
        <v/>
      </c>
      <c r="GF33" s="138">
        <f t="shared" si="53"/>
        <v>0</v>
      </c>
      <c r="GG33" s="180">
        <f t="shared" si="54"/>
        <v>0</v>
      </c>
      <c r="GH33" s="142" t="str">
        <f t="shared" si="43"/>
        <v>B</v>
      </c>
    </row>
    <row r="34" spans="1:191" ht="24.75" customHeight="1" thickBot="1">
      <c r="A34" s="353"/>
      <c r="B34" s="354"/>
      <c r="C34" s="276"/>
      <c r="D34" s="276"/>
      <c r="E34" s="276"/>
      <c r="F34" s="276"/>
      <c r="G34" s="276"/>
      <c r="H34" s="276"/>
      <c r="I34" s="276"/>
      <c r="J34" s="276"/>
      <c r="K34" s="276"/>
      <c r="L34" s="276"/>
      <c r="M34" s="276"/>
      <c r="N34" s="276"/>
      <c r="O34" s="276"/>
      <c r="P34" s="291"/>
      <c r="Q34" s="292"/>
      <c r="R34" s="293"/>
      <c r="S34" s="296"/>
      <c r="T34" s="296"/>
      <c r="U34" s="296"/>
      <c r="V34" s="303"/>
      <c r="W34" s="304"/>
      <c r="X34" s="304"/>
      <c r="Y34" s="305"/>
      <c r="Z34" s="282" t="str">
        <f>IFERROR(VLOOKUP(C32,データシートマスタ!$AG$4:$AM$44,6,FALSE),"")</f>
        <v/>
      </c>
      <c r="AA34" s="283"/>
      <c r="AB34" s="283"/>
      <c r="AC34" s="283"/>
      <c r="AD34" s="283"/>
      <c r="AE34" s="283"/>
      <c r="AF34" s="283"/>
      <c r="AG34" s="283"/>
      <c r="AH34" s="284"/>
      <c r="AI34" s="265" t="str">
        <f>IFERROR(VLOOKUP(C32,データシートマスタ!$AG$4:$AM$44,7,FALSE),"")</f>
        <v/>
      </c>
      <c r="AJ34" s="266"/>
      <c r="AK34" s="267"/>
      <c r="AL34" s="296"/>
      <c r="AM34" s="296"/>
      <c r="AN34" s="296"/>
      <c r="AO34" s="311">
        <f t="shared" si="57"/>
        <v>0</v>
      </c>
      <c r="AP34" s="311"/>
      <c r="AQ34" s="311"/>
      <c r="AR34" s="311"/>
      <c r="AS34" s="312"/>
      <c r="AT34" s="579"/>
      <c r="AU34" s="580"/>
      <c r="AV34" s="278"/>
      <c r="AW34" s="278"/>
      <c r="AX34" s="278"/>
      <c r="AY34" s="278"/>
      <c r="AZ34" s="278"/>
      <c r="BA34" s="278"/>
      <c r="BB34" s="278"/>
      <c r="BC34" s="278"/>
      <c r="BD34" s="278"/>
      <c r="BE34" s="278"/>
      <c r="BF34" s="278"/>
      <c r="BG34" s="278"/>
      <c r="BH34" s="278"/>
      <c r="BI34" s="288"/>
      <c r="BJ34" s="289"/>
      <c r="BK34" s="290"/>
      <c r="BL34" s="581"/>
      <c r="BM34" s="581"/>
      <c r="BN34" s="581"/>
      <c r="BO34" s="300"/>
      <c r="BP34" s="301"/>
      <c r="BQ34" s="301"/>
      <c r="BR34" s="302"/>
      <c r="BS34" s="336" t="str">
        <f>IFERROR(VLOOKUP(AV32,データシートマスタ!$AG$4:$AM$44,6,FALSE),"")</f>
        <v/>
      </c>
      <c r="BT34" s="337"/>
      <c r="BU34" s="337"/>
      <c r="BV34" s="337"/>
      <c r="BW34" s="337"/>
      <c r="BX34" s="337"/>
      <c r="BY34" s="337"/>
      <c r="BZ34" s="337"/>
      <c r="CA34" s="338"/>
      <c r="CB34" s="330" t="str">
        <f>IFERROR(VLOOKUP(AV32,データシートマスタ!$AG$4:$AM$44,7,FALSE),"")</f>
        <v/>
      </c>
      <c r="CC34" s="331"/>
      <c r="CD34" s="332"/>
      <c r="CE34" s="581"/>
      <c r="CF34" s="581"/>
      <c r="CG34" s="581"/>
      <c r="CH34" s="582">
        <f t="shared" si="56"/>
        <v>0</v>
      </c>
      <c r="CI34" s="582"/>
      <c r="CJ34" s="582"/>
      <c r="CK34" s="582"/>
      <c r="CL34" s="583"/>
      <c r="CM34" s="151"/>
      <c r="CN34" s="151"/>
      <c r="CO34" s="545">
        <v>3</v>
      </c>
      <c r="CP34" s="376" t="str">
        <f>_xlfn.IFS(S35=0,"",S35&lt;=9,"a",S35&lt;=14,"b",S35&lt;=19,"c",S35&lt;=29,"d",S35&gt;=30,"e")</f>
        <v/>
      </c>
      <c r="CQ34" s="447" t="str">
        <f>$AB$1&amp;C35&amp;CP34</f>
        <v>※▼選択してください※▼選択してください</v>
      </c>
      <c r="CR34" s="577">
        <f>IFERROR(VLOOKUP(CQ34,データシートマスタ!$AE$4:$AF$618,2,FALSE),0*0)</f>
        <v>0</v>
      </c>
      <c r="CS34" s="567" t="str">
        <f>IFERROR(VLOOKUP(CQ34,データシートマスタ!$AE$4:$AF$618,2,FALSE),"")</f>
        <v/>
      </c>
      <c r="CT34" s="578" t="str">
        <f>IF(OR(CS34="人数不足10人から",CS34="人数不足20人から",CS34="単価＊数量"),"",CS34)</f>
        <v/>
      </c>
      <c r="CU34" s="570">
        <v>8</v>
      </c>
      <c r="CV34" s="376" t="str">
        <f>_xlfn.IFS(BL35=0,"",BL35&lt;=9,"a",BL35&lt;=14,"b",BL35&lt;=19,"c",BL35&lt;=29,"d",BL35&gt;=30,"e")</f>
        <v/>
      </c>
      <c r="CW34" s="571" t="str">
        <f>$AB$1&amp;AV35&amp;CV34</f>
        <v>※▼選択してください※▼選択してください</v>
      </c>
      <c r="CX34" s="587">
        <f>IFERROR(VLOOKUP(CW34,データシートマスタ!$AE$4:$AF$618,2,FALSE),0*0)</f>
        <v>0</v>
      </c>
      <c r="CY34" s="567" t="str">
        <f>IFERROR(VLOOKUP(CW34,データシートマスタ!$AE$4:$AF$618,2,FALSE),"")</f>
        <v/>
      </c>
      <c r="CZ34" s="584" t="str">
        <f>IF(OR(CY34="人数不足10人から",CY34="人数不足20人から",CY34="単価＊数量"),"",CY34)</f>
        <v/>
      </c>
      <c r="DD34" s="29"/>
      <c r="DE34" s="29"/>
      <c r="DF34" s="29"/>
      <c r="DG34" s="29"/>
      <c r="DH34" s="29"/>
      <c r="DI34" s="29"/>
      <c r="DJ34" s="29"/>
      <c r="DK34" s="29"/>
      <c r="DL34" s="29"/>
      <c r="DM34" s="29"/>
      <c r="DN34" s="29"/>
      <c r="DO34" s="29"/>
      <c r="FC34" s="25"/>
      <c r="FD34" s="25"/>
      <c r="FE34" s="25"/>
      <c r="FF34" s="25"/>
      <c r="FG34" s="25"/>
      <c r="FH34" s="25"/>
      <c r="FI34" s="25"/>
      <c r="FJ34" s="25"/>
      <c r="FK34" s="25"/>
      <c r="FL34" s="25"/>
      <c r="FX34" s="35"/>
      <c r="FY34" s="35"/>
      <c r="GB34" s="138" t="s">
        <v>281</v>
      </c>
      <c r="GC34" s="142">
        <f>IF(GH34=$GC$4,COUNTIF($GH$7:GH34,GH34),0)</f>
        <v>0</v>
      </c>
      <c r="GD34" s="132" t="str">
        <f t="shared" si="51"/>
        <v>夜間照明代※▼選択してください※▼選択してください</v>
      </c>
      <c r="GE34" s="163" t="str">
        <f t="shared" si="52"/>
        <v/>
      </c>
      <c r="GF34" s="138">
        <f t="shared" si="53"/>
        <v>0</v>
      </c>
      <c r="GG34" s="180">
        <f t="shared" si="54"/>
        <v>0</v>
      </c>
      <c r="GH34" s="142" t="str">
        <f t="shared" si="43"/>
        <v>B</v>
      </c>
    </row>
    <row r="35" spans="1:191" ht="24.75" customHeight="1">
      <c r="A35" s="572">
        <v>3</v>
      </c>
      <c r="B35" s="573"/>
      <c r="C35" s="277" t="s">
        <v>32</v>
      </c>
      <c r="D35" s="277"/>
      <c r="E35" s="277"/>
      <c r="F35" s="277"/>
      <c r="G35" s="277"/>
      <c r="H35" s="277"/>
      <c r="I35" s="277"/>
      <c r="J35" s="277"/>
      <c r="K35" s="277"/>
      <c r="L35" s="277"/>
      <c r="M35" s="277"/>
      <c r="N35" s="277"/>
      <c r="O35" s="277"/>
      <c r="P35" s="288" t="str">
        <f>IFERROR(VLOOKUP(C35,データシートマスタ!$Y$4:$AA$44,2,FALSE),"")</f>
        <v/>
      </c>
      <c r="Q35" s="289"/>
      <c r="R35" s="290"/>
      <c r="S35" s="309"/>
      <c r="T35" s="309"/>
      <c r="U35" s="309"/>
      <c r="V35" s="300">
        <f>IF(CR34="単価＊数量",P35*S35,CR34)</f>
        <v>0</v>
      </c>
      <c r="W35" s="301"/>
      <c r="X35" s="301"/>
      <c r="Y35" s="302"/>
      <c r="Z35" s="306" t="str">
        <f>IFERROR(VLOOKUP(C35,データシートマスタ!$AG$4:$AI$44,2,FALSE),"")</f>
        <v/>
      </c>
      <c r="AA35" s="307"/>
      <c r="AB35" s="307"/>
      <c r="AC35" s="307"/>
      <c r="AD35" s="307"/>
      <c r="AE35" s="307"/>
      <c r="AF35" s="307"/>
      <c r="AG35" s="307"/>
      <c r="AH35" s="308"/>
      <c r="AI35" s="268" t="str">
        <f>IFERROR(VLOOKUP(C35,データシートマスタ!$AG$4:$AI$44,3,FALSE),"")</f>
        <v/>
      </c>
      <c r="AJ35" s="269"/>
      <c r="AK35" s="270"/>
      <c r="AL35" s="309"/>
      <c r="AM35" s="309"/>
      <c r="AN35" s="309"/>
      <c r="AO35" s="574">
        <f>IFERROR(AI35*AL35,0)</f>
        <v>0</v>
      </c>
      <c r="AP35" s="574"/>
      <c r="AQ35" s="574"/>
      <c r="AR35" s="574"/>
      <c r="AS35" s="575"/>
      <c r="AT35" s="349">
        <v>8</v>
      </c>
      <c r="AU35" s="350"/>
      <c r="AV35" s="274" t="s">
        <v>32</v>
      </c>
      <c r="AW35" s="274"/>
      <c r="AX35" s="274"/>
      <c r="AY35" s="274"/>
      <c r="AZ35" s="274"/>
      <c r="BA35" s="274"/>
      <c r="BB35" s="274"/>
      <c r="BC35" s="274"/>
      <c r="BD35" s="274"/>
      <c r="BE35" s="274"/>
      <c r="BF35" s="274"/>
      <c r="BG35" s="274"/>
      <c r="BH35" s="274"/>
      <c r="BI35" s="285" t="str">
        <f>IFERROR(VLOOKUP(AV35,データシートマスタ!$Y$4:$AA$44,2,FALSE),"")</f>
        <v/>
      </c>
      <c r="BJ35" s="286"/>
      <c r="BK35" s="287"/>
      <c r="BL35" s="294"/>
      <c r="BM35" s="294"/>
      <c r="BN35" s="294"/>
      <c r="BO35" s="297">
        <f>IF(CX34="単価＊数量",BI35*BL35,CX34)</f>
        <v>0</v>
      </c>
      <c r="BP35" s="298"/>
      <c r="BQ35" s="298"/>
      <c r="BR35" s="299"/>
      <c r="BS35" s="333" t="str">
        <f>IFERROR(VLOOKUP(AV35,データシートマスタ!$AG$4:$AI$44,2,FALSE),"")</f>
        <v/>
      </c>
      <c r="BT35" s="334"/>
      <c r="BU35" s="334"/>
      <c r="BV35" s="334"/>
      <c r="BW35" s="334"/>
      <c r="BX35" s="334"/>
      <c r="BY35" s="334"/>
      <c r="BZ35" s="334"/>
      <c r="CA35" s="335"/>
      <c r="CB35" s="259"/>
      <c r="CC35" s="260"/>
      <c r="CD35" s="261"/>
      <c r="CE35" s="294"/>
      <c r="CF35" s="294"/>
      <c r="CG35" s="294"/>
      <c r="CH35" s="313">
        <f t="shared" si="56"/>
        <v>0</v>
      </c>
      <c r="CI35" s="313"/>
      <c r="CJ35" s="313"/>
      <c r="CK35" s="313"/>
      <c r="CL35" s="314"/>
      <c r="CO35" s="545"/>
      <c r="CP35" s="376"/>
      <c r="CQ35" s="447"/>
      <c r="CR35" s="577"/>
      <c r="CS35" s="568"/>
      <c r="CT35" s="578"/>
      <c r="CU35" s="570"/>
      <c r="CV35" s="376"/>
      <c r="CW35" s="571"/>
      <c r="CX35" s="588"/>
      <c r="CY35" s="568"/>
      <c r="CZ35" s="585"/>
      <c r="DD35" s="29"/>
      <c r="DE35" s="29"/>
      <c r="DF35" s="29"/>
      <c r="DG35" s="29"/>
      <c r="DH35" s="29"/>
      <c r="DI35" s="29"/>
      <c r="DJ35" s="29"/>
      <c r="DK35" s="29"/>
      <c r="DL35" s="29"/>
      <c r="DM35" s="29"/>
      <c r="DN35" s="29"/>
      <c r="DO35" s="29"/>
      <c r="FC35" s="25"/>
      <c r="FD35" s="25"/>
      <c r="FE35" s="25"/>
      <c r="FF35" s="25"/>
      <c r="FG35" s="25"/>
      <c r="FH35" s="25"/>
      <c r="FI35" s="25"/>
      <c r="FJ35" s="25"/>
      <c r="FK35" s="25"/>
      <c r="FL35" s="25"/>
      <c r="FX35" s="35"/>
      <c r="FY35" s="35"/>
      <c r="GB35" s="138" t="s">
        <v>282</v>
      </c>
      <c r="GC35" s="142">
        <f>IF(GH35=$GC$4,COUNTIF($GH$7:GH35,GH35),0)</f>
        <v>0</v>
      </c>
      <c r="GD35" s="132" t="str">
        <f t="shared" si="51"/>
        <v>夜間照明代※▼選択してください※▼選択してください</v>
      </c>
      <c r="GE35" s="163" t="str">
        <f t="shared" si="52"/>
        <v/>
      </c>
      <c r="GF35" s="138">
        <f t="shared" si="53"/>
        <v>0</v>
      </c>
      <c r="GG35" s="180">
        <f t="shared" si="54"/>
        <v>0</v>
      </c>
      <c r="GH35" s="142" t="str">
        <f t="shared" si="43"/>
        <v>B</v>
      </c>
    </row>
    <row r="36" spans="1:191" ht="24.75" customHeight="1">
      <c r="A36" s="351"/>
      <c r="B36" s="352"/>
      <c r="C36" s="275" t="str">
        <f>IFERROR(VLOOKUP(C35,データシートマスタ!$Y$4:$AA$44,3,FALSE),"")</f>
        <v/>
      </c>
      <c r="D36" s="275"/>
      <c r="E36" s="275"/>
      <c r="F36" s="275"/>
      <c r="G36" s="275"/>
      <c r="H36" s="275"/>
      <c r="I36" s="275"/>
      <c r="J36" s="275"/>
      <c r="K36" s="275"/>
      <c r="L36" s="275"/>
      <c r="M36" s="275"/>
      <c r="N36" s="275"/>
      <c r="O36" s="275"/>
      <c r="P36" s="288"/>
      <c r="Q36" s="289"/>
      <c r="R36" s="290"/>
      <c r="S36" s="295"/>
      <c r="T36" s="295"/>
      <c r="U36" s="295"/>
      <c r="V36" s="300"/>
      <c r="W36" s="301"/>
      <c r="X36" s="301"/>
      <c r="Y36" s="302"/>
      <c r="Z36" s="279" t="str">
        <f>IFERROR(VLOOKUP(C35,データシートマスタ!$AG$4:$AK$44,4,FALSE),"")</f>
        <v/>
      </c>
      <c r="AA36" s="280"/>
      <c r="AB36" s="280"/>
      <c r="AC36" s="280"/>
      <c r="AD36" s="280"/>
      <c r="AE36" s="280"/>
      <c r="AF36" s="280"/>
      <c r="AG36" s="280"/>
      <c r="AH36" s="281"/>
      <c r="AI36" s="262" t="str">
        <f>IFERROR(VLOOKUP(C35,データシートマスタ!$AG$4:$AK$44,5,FALSE),"")</f>
        <v/>
      </c>
      <c r="AJ36" s="263"/>
      <c r="AK36" s="264"/>
      <c r="AL36" s="295"/>
      <c r="AM36" s="295"/>
      <c r="AN36" s="295"/>
      <c r="AO36" s="315">
        <f t="shared" ref="AO36:AO37" si="58">IFERROR(AI36*AL36,0)</f>
        <v>0</v>
      </c>
      <c r="AP36" s="315"/>
      <c r="AQ36" s="315"/>
      <c r="AR36" s="315"/>
      <c r="AS36" s="316"/>
      <c r="AT36" s="351"/>
      <c r="AU36" s="352"/>
      <c r="AV36" s="275" t="str">
        <f>IFERROR(VLOOKUP(AV35,データシートマスタ!$Y$4:$AA$44,3,FALSE),"")</f>
        <v/>
      </c>
      <c r="AW36" s="275"/>
      <c r="AX36" s="275"/>
      <c r="AY36" s="275"/>
      <c r="AZ36" s="275"/>
      <c r="BA36" s="275"/>
      <c r="BB36" s="275"/>
      <c r="BC36" s="275"/>
      <c r="BD36" s="275"/>
      <c r="BE36" s="275"/>
      <c r="BF36" s="275"/>
      <c r="BG36" s="275"/>
      <c r="BH36" s="275"/>
      <c r="BI36" s="288"/>
      <c r="BJ36" s="289"/>
      <c r="BK36" s="290"/>
      <c r="BL36" s="295"/>
      <c r="BM36" s="295"/>
      <c r="BN36" s="295"/>
      <c r="BO36" s="300"/>
      <c r="BP36" s="301"/>
      <c r="BQ36" s="301"/>
      <c r="BR36" s="302"/>
      <c r="BS36" s="279" t="str">
        <f>IFERROR(VLOOKUP(AV35,データシートマスタ!$AG$4:$AK$44,4,FALSE),"")</f>
        <v/>
      </c>
      <c r="BT36" s="280"/>
      <c r="BU36" s="280"/>
      <c r="BV36" s="280"/>
      <c r="BW36" s="280"/>
      <c r="BX36" s="280"/>
      <c r="BY36" s="280"/>
      <c r="BZ36" s="280"/>
      <c r="CA36" s="281"/>
      <c r="CB36" s="262" t="str">
        <f>IFERROR(VLOOKUP(AV35,データシートマスタ!$AG$4:$AK$44,5,FALSE),"")</f>
        <v/>
      </c>
      <c r="CC36" s="263"/>
      <c r="CD36" s="264"/>
      <c r="CE36" s="295"/>
      <c r="CF36" s="295"/>
      <c r="CG36" s="295"/>
      <c r="CH36" s="315">
        <f t="shared" si="56"/>
        <v>0</v>
      </c>
      <c r="CI36" s="315"/>
      <c r="CJ36" s="315"/>
      <c r="CK36" s="315"/>
      <c r="CL36" s="316"/>
      <c r="CO36" s="545"/>
      <c r="CP36" s="376"/>
      <c r="CQ36" s="447"/>
      <c r="CR36" s="577"/>
      <c r="CS36" s="569"/>
      <c r="CT36" s="578"/>
      <c r="CU36" s="570"/>
      <c r="CV36" s="376"/>
      <c r="CW36" s="571"/>
      <c r="CX36" s="589"/>
      <c r="CY36" s="569"/>
      <c r="CZ36" s="586"/>
      <c r="FC36" s="25"/>
      <c r="FD36" s="25"/>
      <c r="FE36" s="25"/>
      <c r="FF36" s="25"/>
      <c r="FG36" s="25"/>
      <c r="FH36" s="25"/>
      <c r="FI36" s="25"/>
      <c r="FJ36" s="25"/>
      <c r="FK36" s="25"/>
      <c r="FL36" s="25"/>
      <c r="FX36" s="35"/>
      <c r="FY36" s="35"/>
      <c r="GB36" s="138" t="s">
        <v>283</v>
      </c>
      <c r="GC36" s="142">
        <f>IF(GH36=$GC$4,COUNTIF($GH$7:GH36,GH36),0)</f>
        <v>0</v>
      </c>
      <c r="GD36" s="132" t="str">
        <f t="shared" si="51"/>
        <v>夜間照明代※▼選択してください※▼選択してください</v>
      </c>
      <c r="GE36" s="163" t="str">
        <f t="shared" si="52"/>
        <v/>
      </c>
      <c r="GF36" s="138">
        <f t="shared" si="53"/>
        <v>0</v>
      </c>
      <c r="GG36" s="180">
        <f t="shared" si="54"/>
        <v>0</v>
      </c>
      <c r="GH36" s="142" t="str">
        <f t="shared" si="43"/>
        <v>B</v>
      </c>
    </row>
    <row r="37" spans="1:191" ht="24.75" customHeight="1" thickBot="1">
      <c r="A37" s="353"/>
      <c r="B37" s="354"/>
      <c r="C37" s="276"/>
      <c r="D37" s="276"/>
      <c r="E37" s="276"/>
      <c r="F37" s="276"/>
      <c r="G37" s="276"/>
      <c r="H37" s="276"/>
      <c r="I37" s="276"/>
      <c r="J37" s="276"/>
      <c r="K37" s="276"/>
      <c r="L37" s="276"/>
      <c r="M37" s="276"/>
      <c r="N37" s="276"/>
      <c r="O37" s="276"/>
      <c r="P37" s="291"/>
      <c r="Q37" s="292"/>
      <c r="R37" s="293"/>
      <c r="S37" s="296"/>
      <c r="T37" s="296"/>
      <c r="U37" s="296"/>
      <c r="V37" s="303"/>
      <c r="W37" s="304"/>
      <c r="X37" s="304"/>
      <c r="Y37" s="305"/>
      <c r="Z37" s="282" t="str">
        <f>IFERROR(VLOOKUP(C35,データシートマスタ!$AG$4:$AM$44,6,FALSE),"")</f>
        <v/>
      </c>
      <c r="AA37" s="283"/>
      <c r="AB37" s="283"/>
      <c r="AC37" s="283"/>
      <c r="AD37" s="283"/>
      <c r="AE37" s="283"/>
      <c r="AF37" s="283"/>
      <c r="AG37" s="283"/>
      <c r="AH37" s="284"/>
      <c r="AI37" s="265" t="str">
        <f>IFERROR(VLOOKUP(C35,データシートマスタ!$AG$4:$AM$44,7,FALSE),"")</f>
        <v/>
      </c>
      <c r="AJ37" s="266"/>
      <c r="AK37" s="267"/>
      <c r="AL37" s="296"/>
      <c r="AM37" s="296"/>
      <c r="AN37" s="296"/>
      <c r="AO37" s="311">
        <f t="shared" si="58"/>
        <v>0</v>
      </c>
      <c r="AP37" s="311"/>
      <c r="AQ37" s="311"/>
      <c r="AR37" s="311"/>
      <c r="AS37" s="312"/>
      <c r="AT37" s="353"/>
      <c r="AU37" s="354"/>
      <c r="AV37" s="276"/>
      <c r="AW37" s="276"/>
      <c r="AX37" s="276"/>
      <c r="AY37" s="276"/>
      <c r="AZ37" s="276"/>
      <c r="BA37" s="276"/>
      <c r="BB37" s="276"/>
      <c r="BC37" s="276"/>
      <c r="BD37" s="276"/>
      <c r="BE37" s="276"/>
      <c r="BF37" s="276"/>
      <c r="BG37" s="276"/>
      <c r="BH37" s="276"/>
      <c r="BI37" s="291"/>
      <c r="BJ37" s="292"/>
      <c r="BK37" s="293"/>
      <c r="BL37" s="296"/>
      <c r="BM37" s="296"/>
      <c r="BN37" s="296"/>
      <c r="BO37" s="303"/>
      <c r="BP37" s="304"/>
      <c r="BQ37" s="304"/>
      <c r="BR37" s="305"/>
      <c r="BS37" s="282" t="str">
        <f>IFERROR(VLOOKUP(AV35,データシートマスタ!$AG$4:$AM$44,6,FALSE),"")</f>
        <v/>
      </c>
      <c r="BT37" s="283"/>
      <c r="BU37" s="283"/>
      <c r="BV37" s="283"/>
      <c r="BW37" s="283"/>
      <c r="BX37" s="283"/>
      <c r="BY37" s="283"/>
      <c r="BZ37" s="283"/>
      <c r="CA37" s="284"/>
      <c r="CB37" s="265" t="str">
        <f>IFERROR(VLOOKUP(AV35,データシートマスタ!$AG$4:$AM$44,7,FALSE),"")</f>
        <v/>
      </c>
      <c r="CC37" s="266"/>
      <c r="CD37" s="267"/>
      <c r="CE37" s="296"/>
      <c r="CF37" s="296"/>
      <c r="CG37" s="296"/>
      <c r="CH37" s="311">
        <f t="shared" si="56"/>
        <v>0</v>
      </c>
      <c r="CI37" s="311"/>
      <c r="CJ37" s="311"/>
      <c r="CK37" s="311"/>
      <c r="CL37" s="312"/>
      <c r="CO37" s="426">
        <v>4</v>
      </c>
      <c r="CP37" s="376" t="str">
        <f>_xlfn.IFS(S38=0,"",S38&lt;=9,"a",S38&lt;=14,"b",S38&lt;=19,"c",S38&lt;=29,"d",S38&gt;=30,"e")</f>
        <v/>
      </c>
      <c r="CQ37" s="447" t="str">
        <f>$AB$1&amp;C38&amp;CP37</f>
        <v>※▼選択してください※▼選択してください</v>
      </c>
      <c r="CR37" s="577">
        <f>IFERROR(VLOOKUP(CQ37,データシートマスタ!$AE$4:$AF$618,2,FALSE),0*0)</f>
        <v>0</v>
      </c>
      <c r="CS37" s="567" t="str">
        <f>IFERROR(VLOOKUP(CQ37,データシートマスタ!$AE$4:$AF$618,2,FALSE),"")</f>
        <v/>
      </c>
      <c r="CT37" s="578" t="str">
        <f>IF(OR(CS37="人数不足10人から",CS37="人数不足20人から",CS37="単価＊数量"),"",CS37)</f>
        <v/>
      </c>
      <c r="CU37" s="448">
        <v>9</v>
      </c>
      <c r="CV37" s="376" t="str">
        <f>_xlfn.IFS(BL38=0,"",BL38&lt;=9,"a",BL38&lt;=14,"b",BL38&lt;=19,"c",BL38&lt;=29,"d",BL38&gt;=30,"e")</f>
        <v/>
      </c>
      <c r="CW37" s="571" t="str">
        <f>$AB$1&amp;AV38&amp;CV37</f>
        <v>※▼選択してください※▼選択してください</v>
      </c>
      <c r="CX37" s="587">
        <f>IFERROR(VLOOKUP(CW37,データシートマスタ!$AE$4:$AF$618,2,FALSE),0*0)</f>
        <v>0</v>
      </c>
      <c r="CY37" s="567" t="str">
        <f>IFERROR(VLOOKUP(CW37,データシートマスタ!$AE$4:$AF$618,2,FALSE),"")</f>
        <v/>
      </c>
      <c r="CZ37" s="584" t="str">
        <f>IF(OR(CY37="人数不足10人から",CY37="人数不足20人から",CY37="単価＊数量"),"",CY37)</f>
        <v/>
      </c>
      <c r="FC37" s="25"/>
      <c r="FD37" s="25"/>
      <c r="FE37" s="25"/>
      <c r="FF37" s="25"/>
      <c r="FG37" s="25"/>
      <c r="FH37" s="25"/>
      <c r="FI37" s="25"/>
      <c r="FJ37" s="25"/>
      <c r="FK37" s="25"/>
      <c r="FL37" s="25"/>
      <c r="FX37" s="35"/>
      <c r="FY37" s="35"/>
      <c r="GB37" s="138" t="s">
        <v>284</v>
      </c>
      <c r="GC37" s="142">
        <f>IF(GH37=$GC$4,COUNTIF($GH$7:GH37,GH37),0)</f>
        <v>0</v>
      </c>
      <c r="GD37" s="105" t="str">
        <f>$C$27&amp;C29</f>
        <v>活動プログラム指導料▼選択してください</v>
      </c>
      <c r="GE37" s="163" t="str">
        <f>P29</f>
        <v/>
      </c>
      <c r="GF37" s="138">
        <f>S29</f>
        <v>0</v>
      </c>
      <c r="GG37" s="163">
        <f>V29</f>
        <v>0</v>
      </c>
      <c r="GH37" s="142" t="str">
        <f t="shared" si="43"/>
        <v>B</v>
      </c>
    </row>
    <row r="38" spans="1:191" ht="24.75" customHeight="1">
      <c r="A38" s="349">
        <v>4</v>
      </c>
      <c r="B38" s="350"/>
      <c r="C38" s="274" t="s">
        <v>32</v>
      </c>
      <c r="D38" s="274"/>
      <c r="E38" s="274"/>
      <c r="F38" s="274"/>
      <c r="G38" s="274"/>
      <c r="H38" s="274"/>
      <c r="I38" s="274"/>
      <c r="J38" s="274"/>
      <c r="K38" s="274"/>
      <c r="L38" s="274"/>
      <c r="M38" s="274"/>
      <c r="N38" s="274"/>
      <c r="O38" s="274"/>
      <c r="P38" s="285" t="str">
        <f>IFERROR(VLOOKUP(C38,データシートマスタ!$Y$4:$AA$44,2,FALSE),"")</f>
        <v/>
      </c>
      <c r="Q38" s="286"/>
      <c r="R38" s="287"/>
      <c r="S38" s="294"/>
      <c r="T38" s="294"/>
      <c r="U38" s="294"/>
      <c r="V38" s="297">
        <f>IF(CR37="単価＊数量",P38*S38,CR37)</f>
        <v>0</v>
      </c>
      <c r="W38" s="298"/>
      <c r="X38" s="298"/>
      <c r="Y38" s="299"/>
      <c r="Z38" s="333" t="str">
        <f>IFERROR(VLOOKUP(C38,データシートマスタ!$AG$4:$AI$44,2,FALSE),"")</f>
        <v/>
      </c>
      <c r="AA38" s="334"/>
      <c r="AB38" s="334"/>
      <c r="AC38" s="334"/>
      <c r="AD38" s="334"/>
      <c r="AE38" s="334"/>
      <c r="AF38" s="334"/>
      <c r="AG38" s="334"/>
      <c r="AH38" s="335"/>
      <c r="AI38" s="259" t="str">
        <f>IFERROR(VLOOKUP(C38,データシートマスタ!$AG$4:$AI$44,3,FALSE),"")</f>
        <v/>
      </c>
      <c r="AJ38" s="260"/>
      <c r="AK38" s="261"/>
      <c r="AL38" s="294"/>
      <c r="AM38" s="294"/>
      <c r="AN38" s="294"/>
      <c r="AO38" s="313">
        <f>IFERROR(AI38*AL38,0)</f>
        <v>0</v>
      </c>
      <c r="AP38" s="313"/>
      <c r="AQ38" s="313"/>
      <c r="AR38" s="313"/>
      <c r="AS38" s="314"/>
      <c r="AT38" s="572">
        <v>9</v>
      </c>
      <c r="AU38" s="573"/>
      <c r="AV38" s="277" t="s">
        <v>32</v>
      </c>
      <c r="AW38" s="277"/>
      <c r="AX38" s="277"/>
      <c r="AY38" s="277"/>
      <c r="AZ38" s="277"/>
      <c r="BA38" s="277"/>
      <c r="BB38" s="277"/>
      <c r="BC38" s="277"/>
      <c r="BD38" s="277"/>
      <c r="BE38" s="277"/>
      <c r="BF38" s="277"/>
      <c r="BG38" s="277"/>
      <c r="BH38" s="277"/>
      <c r="BI38" s="288" t="str">
        <f>IFERROR(VLOOKUP(AV38,データシートマスタ!$Y$4:$AA$44,2,FALSE),"")</f>
        <v/>
      </c>
      <c r="BJ38" s="289"/>
      <c r="BK38" s="290"/>
      <c r="BL38" s="309"/>
      <c r="BM38" s="309"/>
      <c r="BN38" s="309"/>
      <c r="BO38" s="300">
        <f>IF(CX37="単価＊数量",BI38*BL38,CX37)</f>
        <v>0</v>
      </c>
      <c r="BP38" s="301"/>
      <c r="BQ38" s="301"/>
      <c r="BR38" s="302"/>
      <c r="BS38" s="306" t="str">
        <f>IFERROR(VLOOKUP(AV38,データシートマスタ!$AG$4:$AI$44,2,FALSE),"")</f>
        <v/>
      </c>
      <c r="BT38" s="307"/>
      <c r="BU38" s="307"/>
      <c r="BV38" s="307"/>
      <c r="BW38" s="307"/>
      <c r="BX38" s="307"/>
      <c r="BY38" s="307"/>
      <c r="BZ38" s="307"/>
      <c r="CA38" s="308"/>
      <c r="CB38" s="268" t="str">
        <f>IFERROR(VLOOKUP(AV38,データシートマスタ!$AG$4:$AI$44,3,FALSE),"")</f>
        <v/>
      </c>
      <c r="CC38" s="269"/>
      <c r="CD38" s="270"/>
      <c r="CE38" s="309"/>
      <c r="CF38" s="309"/>
      <c r="CG38" s="309"/>
      <c r="CH38" s="574">
        <f t="shared" si="56"/>
        <v>0</v>
      </c>
      <c r="CI38" s="574"/>
      <c r="CJ38" s="574"/>
      <c r="CK38" s="574"/>
      <c r="CL38" s="575"/>
      <c r="CO38" s="426"/>
      <c r="CP38" s="376"/>
      <c r="CQ38" s="447"/>
      <c r="CR38" s="577"/>
      <c r="CS38" s="568"/>
      <c r="CT38" s="578"/>
      <c r="CU38" s="448"/>
      <c r="CV38" s="376"/>
      <c r="CW38" s="571"/>
      <c r="CX38" s="588"/>
      <c r="CY38" s="568"/>
      <c r="CZ38" s="585"/>
      <c r="FC38" s="25"/>
      <c r="FD38" s="25"/>
      <c r="FE38" s="25"/>
      <c r="FF38" s="25"/>
      <c r="FG38" s="25"/>
      <c r="FH38" s="25"/>
      <c r="FI38" s="25"/>
      <c r="FJ38" s="25"/>
      <c r="FK38" s="25"/>
      <c r="FL38" s="25"/>
      <c r="FX38" s="35"/>
      <c r="FY38" s="35"/>
      <c r="GB38" s="138" t="s">
        <v>348</v>
      </c>
      <c r="GC38" s="142">
        <f>IF(GH38=$GC$4,COUNTIF($GH$7:GH38,GH38),0)</f>
        <v>0</v>
      </c>
      <c r="GD38" s="140" t="str">
        <f>$Z$27&amp;$C$29&amp;Z29</f>
        <v>教材費・部品使用料▼選択してください</v>
      </c>
      <c r="GE38" s="163" t="str">
        <f>AI29</f>
        <v/>
      </c>
      <c r="GF38" s="163">
        <f>AL29</f>
        <v>0</v>
      </c>
      <c r="GG38" s="163">
        <f>IFERROR(AO29,"0*0")</f>
        <v>0</v>
      </c>
      <c r="GH38" s="142" t="str">
        <f t="shared" si="43"/>
        <v>B</v>
      </c>
    </row>
    <row r="39" spans="1:191" ht="24.75" customHeight="1">
      <c r="A39" s="351"/>
      <c r="B39" s="352"/>
      <c r="C39" s="275" t="str">
        <f>IFERROR(VLOOKUP(C38,データシートマスタ!$Y$4:$AA$44,3,FALSE),"")</f>
        <v/>
      </c>
      <c r="D39" s="275"/>
      <c r="E39" s="275"/>
      <c r="F39" s="275"/>
      <c r="G39" s="275"/>
      <c r="H39" s="275"/>
      <c r="I39" s="275"/>
      <c r="J39" s="275"/>
      <c r="K39" s="275"/>
      <c r="L39" s="275"/>
      <c r="M39" s="275"/>
      <c r="N39" s="275"/>
      <c r="O39" s="275"/>
      <c r="P39" s="288"/>
      <c r="Q39" s="289"/>
      <c r="R39" s="290"/>
      <c r="S39" s="295"/>
      <c r="T39" s="295"/>
      <c r="U39" s="295"/>
      <c r="V39" s="300"/>
      <c r="W39" s="301"/>
      <c r="X39" s="301"/>
      <c r="Y39" s="302"/>
      <c r="Z39" s="279" t="str">
        <f>IFERROR(VLOOKUP(C38,データシートマスタ!$AG$4:$AK$44,4,FALSE),"")</f>
        <v/>
      </c>
      <c r="AA39" s="280"/>
      <c r="AB39" s="280"/>
      <c r="AC39" s="280"/>
      <c r="AD39" s="280"/>
      <c r="AE39" s="280"/>
      <c r="AF39" s="280"/>
      <c r="AG39" s="280"/>
      <c r="AH39" s="281"/>
      <c r="AI39" s="262" t="str">
        <f>IFERROR(VLOOKUP(C38,データシートマスタ!$AG$4:$AK$44,5,FALSE),"")</f>
        <v/>
      </c>
      <c r="AJ39" s="263"/>
      <c r="AK39" s="264"/>
      <c r="AL39" s="295"/>
      <c r="AM39" s="295"/>
      <c r="AN39" s="295"/>
      <c r="AO39" s="315">
        <f t="shared" ref="AO39:AO40" si="59">IFERROR(AI39*AL39,0)</f>
        <v>0</v>
      </c>
      <c r="AP39" s="315"/>
      <c r="AQ39" s="315"/>
      <c r="AR39" s="315"/>
      <c r="AS39" s="316"/>
      <c r="AT39" s="351"/>
      <c r="AU39" s="352"/>
      <c r="AV39" s="275" t="str">
        <f>IFERROR(VLOOKUP(AV38,データシートマスタ!$Y$4:$AA$44,3,FALSE),"")</f>
        <v/>
      </c>
      <c r="AW39" s="275"/>
      <c r="AX39" s="275"/>
      <c r="AY39" s="275"/>
      <c r="AZ39" s="275"/>
      <c r="BA39" s="275"/>
      <c r="BB39" s="275"/>
      <c r="BC39" s="275"/>
      <c r="BD39" s="275"/>
      <c r="BE39" s="275"/>
      <c r="BF39" s="275"/>
      <c r="BG39" s="275"/>
      <c r="BH39" s="275"/>
      <c r="BI39" s="288"/>
      <c r="BJ39" s="289"/>
      <c r="BK39" s="290"/>
      <c r="BL39" s="295"/>
      <c r="BM39" s="295"/>
      <c r="BN39" s="295"/>
      <c r="BO39" s="300"/>
      <c r="BP39" s="301"/>
      <c r="BQ39" s="301"/>
      <c r="BR39" s="302"/>
      <c r="BS39" s="279" t="str">
        <f>IFERROR(VLOOKUP(AV38,データシートマスタ!$AG$4:$AK$44,4,FALSE),"")</f>
        <v/>
      </c>
      <c r="BT39" s="280"/>
      <c r="BU39" s="280"/>
      <c r="BV39" s="280"/>
      <c r="BW39" s="280"/>
      <c r="BX39" s="280"/>
      <c r="BY39" s="280"/>
      <c r="BZ39" s="280"/>
      <c r="CA39" s="281"/>
      <c r="CB39" s="262" t="str">
        <f>IFERROR(VLOOKUP(AV38,データシートマスタ!$AG$4:$AK$44,5,FALSE),"")</f>
        <v/>
      </c>
      <c r="CC39" s="263"/>
      <c r="CD39" s="264"/>
      <c r="CE39" s="295"/>
      <c r="CF39" s="295"/>
      <c r="CG39" s="295"/>
      <c r="CH39" s="315">
        <f t="shared" si="56"/>
        <v>0</v>
      </c>
      <c r="CI39" s="315"/>
      <c r="CJ39" s="315"/>
      <c r="CK39" s="315"/>
      <c r="CL39" s="316"/>
      <c r="CO39" s="426"/>
      <c r="CP39" s="376"/>
      <c r="CQ39" s="447"/>
      <c r="CR39" s="577"/>
      <c r="CS39" s="569"/>
      <c r="CT39" s="578"/>
      <c r="CU39" s="448"/>
      <c r="CV39" s="376"/>
      <c r="CW39" s="571"/>
      <c r="CX39" s="589"/>
      <c r="CY39" s="569"/>
      <c r="CZ39" s="586"/>
      <c r="FC39" s="25"/>
      <c r="FD39" s="25"/>
      <c r="FE39" s="25"/>
      <c r="FF39" s="25"/>
      <c r="FG39" s="25"/>
      <c r="FH39" s="25"/>
      <c r="FI39" s="25"/>
      <c r="FJ39" s="25"/>
      <c r="FK39" s="25"/>
      <c r="FL39" s="25"/>
      <c r="FX39" s="35"/>
      <c r="FY39" s="35"/>
      <c r="GB39" s="138" t="s">
        <v>349</v>
      </c>
      <c r="GC39" s="142">
        <f>IF(GH39=$GC$4,COUNTIF($GH$7:GH39,GH39),0)</f>
        <v>0</v>
      </c>
      <c r="GD39" s="181" t="str">
        <f>$Z$27&amp;$C$29&amp;Z30</f>
        <v>教材費・部品使用料▼選択してください</v>
      </c>
      <c r="GE39" s="163" t="str">
        <f>AI30</f>
        <v/>
      </c>
      <c r="GF39" s="163">
        <f>AL30</f>
        <v>0</v>
      </c>
      <c r="GG39" s="163">
        <f>AO30</f>
        <v>0</v>
      </c>
      <c r="GH39" s="142" t="str">
        <f t="shared" si="43"/>
        <v>B</v>
      </c>
    </row>
    <row r="40" spans="1:191" ht="24.75" customHeight="1" thickBot="1">
      <c r="A40" s="353"/>
      <c r="B40" s="354"/>
      <c r="C40" s="276"/>
      <c r="D40" s="276"/>
      <c r="E40" s="276"/>
      <c r="F40" s="276"/>
      <c r="G40" s="276"/>
      <c r="H40" s="276"/>
      <c r="I40" s="276"/>
      <c r="J40" s="276"/>
      <c r="K40" s="276"/>
      <c r="L40" s="276"/>
      <c r="M40" s="276"/>
      <c r="N40" s="276"/>
      <c r="O40" s="276"/>
      <c r="P40" s="291"/>
      <c r="Q40" s="292"/>
      <c r="R40" s="293"/>
      <c r="S40" s="296"/>
      <c r="T40" s="296"/>
      <c r="U40" s="296"/>
      <c r="V40" s="303"/>
      <c r="W40" s="304"/>
      <c r="X40" s="304"/>
      <c r="Y40" s="305"/>
      <c r="Z40" s="282" t="str">
        <f>IFERROR(VLOOKUP(C38,データシートマスタ!$AG$4:$AM$44,6,FALSE),"")</f>
        <v/>
      </c>
      <c r="AA40" s="283"/>
      <c r="AB40" s="283"/>
      <c r="AC40" s="283"/>
      <c r="AD40" s="283"/>
      <c r="AE40" s="283"/>
      <c r="AF40" s="283"/>
      <c r="AG40" s="283"/>
      <c r="AH40" s="284"/>
      <c r="AI40" s="265" t="str">
        <f>IFERROR(VLOOKUP(C38,データシートマスタ!$AG$4:$AM$44,7,FALSE),"")</f>
        <v/>
      </c>
      <c r="AJ40" s="266"/>
      <c r="AK40" s="267"/>
      <c r="AL40" s="296"/>
      <c r="AM40" s="296"/>
      <c r="AN40" s="296"/>
      <c r="AO40" s="311">
        <f t="shared" si="59"/>
        <v>0</v>
      </c>
      <c r="AP40" s="311"/>
      <c r="AQ40" s="311"/>
      <c r="AR40" s="311"/>
      <c r="AS40" s="312"/>
      <c r="AT40" s="579"/>
      <c r="AU40" s="580"/>
      <c r="AV40" s="278"/>
      <c r="AW40" s="278"/>
      <c r="AX40" s="278"/>
      <c r="AY40" s="278"/>
      <c r="AZ40" s="278"/>
      <c r="BA40" s="278"/>
      <c r="BB40" s="278"/>
      <c r="BC40" s="278"/>
      <c r="BD40" s="278"/>
      <c r="BE40" s="278"/>
      <c r="BF40" s="278"/>
      <c r="BG40" s="278"/>
      <c r="BH40" s="278"/>
      <c r="BI40" s="288"/>
      <c r="BJ40" s="289"/>
      <c r="BK40" s="290"/>
      <c r="BL40" s="581"/>
      <c r="BM40" s="581"/>
      <c r="BN40" s="581"/>
      <c r="BO40" s="300"/>
      <c r="BP40" s="301"/>
      <c r="BQ40" s="301"/>
      <c r="BR40" s="302"/>
      <c r="BS40" s="336" t="str">
        <f>IFERROR(VLOOKUP(AV38,データシートマスタ!$AG$4:$AM$44,6,FALSE),"")</f>
        <v/>
      </c>
      <c r="BT40" s="337"/>
      <c r="BU40" s="337"/>
      <c r="BV40" s="337"/>
      <c r="BW40" s="337"/>
      <c r="BX40" s="337"/>
      <c r="BY40" s="337"/>
      <c r="BZ40" s="337"/>
      <c r="CA40" s="338"/>
      <c r="CB40" s="330" t="str">
        <f>IFERROR(VLOOKUP(AV38,データシートマスタ!$AG$4:$AM$44,7,FALSE),"")</f>
        <v/>
      </c>
      <c r="CC40" s="331"/>
      <c r="CD40" s="332"/>
      <c r="CE40" s="581"/>
      <c r="CF40" s="581"/>
      <c r="CG40" s="581"/>
      <c r="CH40" s="582">
        <f t="shared" si="56"/>
        <v>0</v>
      </c>
      <c r="CI40" s="582"/>
      <c r="CJ40" s="582"/>
      <c r="CK40" s="582"/>
      <c r="CL40" s="583"/>
      <c r="CO40" s="426">
        <v>5</v>
      </c>
      <c r="CP40" s="376" t="str">
        <f>_xlfn.IFS(S41=0,"",S41&lt;=9,"a",S41&lt;=14,"b",S41&lt;=19,"c",S41&lt;=29,"d",S41&gt;=30,"e")</f>
        <v/>
      </c>
      <c r="CQ40" s="447" t="str">
        <f>$AB$1&amp;C41&amp;CP40</f>
        <v>※▼選択してください※▼選択してください</v>
      </c>
      <c r="CR40" s="577">
        <f>IFERROR(VLOOKUP(CQ40,データシートマスタ!$AE$4:$AF$618,2,FALSE),0*0)</f>
        <v>0</v>
      </c>
      <c r="CS40" s="567" t="str">
        <f>IFERROR(VLOOKUP(CQ40,データシートマスタ!$AE$4:$AF$618,2,FALSE),"")</f>
        <v/>
      </c>
      <c r="CT40" s="578" t="str">
        <f>IF(OR(CS40="人数不足10人から",CS40="人数不足20人から",CS40="単価＊数量"),"",CS40)</f>
        <v/>
      </c>
      <c r="CU40" s="448">
        <v>10</v>
      </c>
      <c r="CV40" s="376" t="str">
        <f>_xlfn.IFS(BL41=0,"",BL41&lt;=9,"a",BL41&lt;=14,"b",BL41&lt;=19,"c",BL41&lt;=29,"d",BL41&gt;=30,"e")</f>
        <v/>
      </c>
      <c r="CW40" s="571" t="str">
        <f>$AB$1&amp;AV41&amp;CV40</f>
        <v>※▼選択してください※▼選択してください</v>
      </c>
      <c r="CX40" s="587">
        <f>IFERROR(VLOOKUP(CW40,データシートマスタ!$AE$4:$AF$618,2,FALSE),0*0)</f>
        <v>0</v>
      </c>
      <c r="CY40" s="567" t="str">
        <f>IFERROR(VLOOKUP(CW40,データシートマスタ!$AE$4:$AF$618,2,FALSE),"")</f>
        <v/>
      </c>
      <c r="CZ40" s="584" t="str">
        <f>IF(OR(CY40="人数不足10人から",CY40="人数不足20人から",CY40="単価＊数量"),"",CY40)</f>
        <v/>
      </c>
      <c r="DA40" s="35"/>
      <c r="FC40" s="25"/>
      <c r="FD40" s="25"/>
      <c r="FE40" s="25"/>
      <c r="FF40" s="25"/>
      <c r="FG40" s="25"/>
      <c r="FH40" s="25"/>
      <c r="FI40" s="25"/>
      <c r="FJ40" s="25"/>
      <c r="FK40" s="25"/>
      <c r="FL40" s="25"/>
      <c r="FX40" s="35"/>
      <c r="FY40" s="35"/>
      <c r="GB40" s="138" t="s">
        <v>350</v>
      </c>
      <c r="GC40" s="142">
        <f>IF(GH40=$GC$4,COUNTIF($GH$7:GH40,GH40),0)</f>
        <v>0</v>
      </c>
      <c r="GD40" s="181" t="str">
        <f>$Z$27&amp;$C$29&amp;Z31</f>
        <v>教材費・部品使用料▼選択してください</v>
      </c>
      <c r="GE40" s="163" t="str">
        <f>AI31</f>
        <v/>
      </c>
      <c r="GF40" s="163">
        <f>AL31</f>
        <v>0</v>
      </c>
      <c r="GG40" s="163">
        <f>AO31</f>
        <v>0</v>
      </c>
      <c r="GH40" s="142" t="str">
        <f t="shared" si="43"/>
        <v>B</v>
      </c>
    </row>
    <row r="41" spans="1:191" s="35" customFormat="1" ht="24.75" customHeight="1">
      <c r="A41" s="572">
        <v>5</v>
      </c>
      <c r="B41" s="573"/>
      <c r="C41" s="277" t="s">
        <v>32</v>
      </c>
      <c r="D41" s="277"/>
      <c r="E41" s="277"/>
      <c r="F41" s="277"/>
      <c r="G41" s="277"/>
      <c r="H41" s="277"/>
      <c r="I41" s="277"/>
      <c r="J41" s="277"/>
      <c r="K41" s="277"/>
      <c r="L41" s="277"/>
      <c r="M41" s="277"/>
      <c r="N41" s="277"/>
      <c r="O41" s="277"/>
      <c r="P41" s="288" t="str">
        <f>IFERROR(VLOOKUP(C41,データシートマスタ!$Y$4:$AA$44,2,FALSE),"")</f>
        <v/>
      </c>
      <c r="Q41" s="289"/>
      <c r="R41" s="290"/>
      <c r="S41" s="309"/>
      <c r="T41" s="309"/>
      <c r="U41" s="309"/>
      <c r="V41" s="300">
        <f>IF(CR40="単価＊数量",P41*S41,CR40)</f>
        <v>0</v>
      </c>
      <c r="W41" s="301"/>
      <c r="X41" s="301"/>
      <c r="Y41" s="302"/>
      <c r="Z41" s="306" t="str">
        <f>IFERROR(VLOOKUP(C41,データシートマスタ!$AG$4:$AI$44,2,FALSE),"")</f>
        <v/>
      </c>
      <c r="AA41" s="307"/>
      <c r="AB41" s="307"/>
      <c r="AC41" s="307"/>
      <c r="AD41" s="307"/>
      <c r="AE41" s="307"/>
      <c r="AF41" s="307"/>
      <c r="AG41" s="307"/>
      <c r="AH41" s="308"/>
      <c r="AI41" s="268" t="str">
        <f>IFERROR(VLOOKUP(C41,データシートマスタ!$AG$4:$AI$44,3,FALSE),"")</f>
        <v/>
      </c>
      <c r="AJ41" s="269"/>
      <c r="AK41" s="270"/>
      <c r="AL41" s="309"/>
      <c r="AM41" s="309"/>
      <c r="AN41" s="309"/>
      <c r="AO41" s="574">
        <f>IFERROR(AI41*AL41,0)</f>
        <v>0</v>
      </c>
      <c r="AP41" s="574"/>
      <c r="AQ41" s="574"/>
      <c r="AR41" s="574"/>
      <c r="AS41" s="575"/>
      <c r="AT41" s="349">
        <v>10</v>
      </c>
      <c r="AU41" s="350"/>
      <c r="AV41" s="274" t="s">
        <v>32</v>
      </c>
      <c r="AW41" s="274"/>
      <c r="AX41" s="274"/>
      <c r="AY41" s="274"/>
      <c r="AZ41" s="274"/>
      <c r="BA41" s="274"/>
      <c r="BB41" s="274"/>
      <c r="BC41" s="274"/>
      <c r="BD41" s="274"/>
      <c r="BE41" s="274"/>
      <c r="BF41" s="274"/>
      <c r="BG41" s="274"/>
      <c r="BH41" s="274"/>
      <c r="BI41" s="285" t="str">
        <f>IFERROR(VLOOKUP(AV41,データシートマスタ!$Y$4:$AA$44,2,FALSE),"")</f>
        <v/>
      </c>
      <c r="BJ41" s="286"/>
      <c r="BK41" s="287"/>
      <c r="BL41" s="294"/>
      <c r="BM41" s="294"/>
      <c r="BN41" s="294"/>
      <c r="BO41" s="297">
        <f>IF(CX40="単価＊数量",BI41*BL41,CX40)</f>
        <v>0</v>
      </c>
      <c r="BP41" s="298"/>
      <c r="BQ41" s="298"/>
      <c r="BR41" s="299"/>
      <c r="BS41" s="333" t="str">
        <f>IFERROR(VLOOKUP(AV41,データシートマスタ!$AG$4:$AI$44,2,FALSE),"")</f>
        <v/>
      </c>
      <c r="BT41" s="334"/>
      <c r="BU41" s="334"/>
      <c r="BV41" s="334"/>
      <c r="BW41" s="334"/>
      <c r="BX41" s="334"/>
      <c r="BY41" s="334"/>
      <c r="BZ41" s="334"/>
      <c r="CA41" s="335"/>
      <c r="CB41" s="259" t="str">
        <f>IFERROR(VLOOKUP(AV41,データシートマスタ!$AG$4:$AI$44,3,FALSE),"")</f>
        <v/>
      </c>
      <c r="CC41" s="260"/>
      <c r="CD41" s="261"/>
      <c r="CE41" s="294"/>
      <c r="CF41" s="294"/>
      <c r="CG41" s="294"/>
      <c r="CH41" s="313">
        <f t="shared" si="56"/>
        <v>0</v>
      </c>
      <c r="CI41" s="313"/>
      <c r="CJ41" s="313"/>
      <c r="CK41" s="313"/>
      <c r="CL41" s="314"/>
      <c r="CO41" s="426"/>
      <c r="CP41" s="376"/>
      <c r="CQ41" s="447"/>
      <c r="CR41" s="577"/>
      <c r="CS41" s="568"/>
      <c r="CT41" s="578"/>
      <c r="CU41" s="448"/>
      <c r="CV41" s="376"/>
      <c r="CW41" s="571"/>
      <c r="CX41" s="588"/>
      <c r="CY41" s="568"/>
      <c r="CZ41" s="585"/>
      <c r="DA41" s="1"/>
      <c r="FC41" s="25"/>
      <c r="FD41" s="25"/>
      <c r="FE41" s="25"/>
      <c r="FF41" s="25"/>
      <c r="FG41" s="25"/>
      <c r="FH41" s="25"/>
      <c r="FI41" s="25"/>
      <c r="FJ41" s="25"/>
      <c r="FK41" s="25"/>
      <c r="FL41" s="25"/>
      <c r="GB41" s="138" t="s">
        <v>285</v>
      </c>
      <c r="GC41" s="142">
        <f>IF(GH41=$GC$4,COUNTIF($GH$7:GH41,GH41),0)</f>
        <v>0</v>
      </c>
      <c r="GD41" s="140" t="str">
        <f>$C$27&amp;C32</f>
        <v>活動プログラム指導料▼選択してください</v>
      </c>
      <c r="GE41" s="163" t="str">
        <f>P32</f>
        <v/>
      </c>
      <c r="GF41" s="163">
        <f>S32</f>
        <v>0</v>
      </c>
      <c r="GG41" s="163">
        <f>V32</f>
        <v>0</v>
      </c>
      <c r="GH41" s="142" t="str">
        <f t="shared" si="43"/>
        <v>B</v>
      </c>
    </row>
    <row r="42" spans="1:191" ht="24.75" customHeight="1" thickBot="1">
      <c r="A42" s="351"/>
      <c r="B42" s="352"/>
      <c r="C42" s="275" t="str">
        <f>IFERROR(VLOOKUP(C41,データシートマスタ!$Y$4:$AA$44,3,FALSE),"")</f>
        <v/>
      </c>
      <c r="D42" s="275"/>
      <c r="E42" s="275"/>
      <c r="F42" s="275"/>
      <c r="G42" s="275"/>
      <c r="H42" s="275"/>
      <c r="I42" s="275"/>
      <c r="J42" s="275"/>
      <c r="K42" s="275"/>
      <c r="L42" s="275"/>
      <c r="M42" s="275"/>
      <c r="N42" s="275"/>
      <c r="O42" s="275"/>
      <c r="P42" s="288"/>
      <c r="Q42" s="289"/>
      <c r="R42" s="290"/>
      <c r="S42" s="295"/>
      <c r="T42" s="295"/>
      <c r="U42" s="295"/>
      <c r="V42" s="300"/>
      <c r="W42" s="301"/>
      <c r="X42" s="301"/>
      <c r="Y42" s="302"/>
      <c r="Z42" s="279" t="str">
        <f>IFERROR(VLOOKUP(C41,データシートマスタ!$AG$4:$AK$44,4,FALSE),"")</f>
        <v/>
      </c>
      <c r="AA42" s="280"/>
      <c r="AB42" s="280"/>
      <c r="AC42" s="280"/>
      <c r="AD42" s="280"/>
      <c r="AE42" s="280"/>
      <c r="AF42" s="280"/>
      <c r="AG42" s="280"/>
      <c r="AH42" s="281"/>
      <c r="AI42" s="262" t="str">
        <f>IFERROR(VLOOKUP(C41,データシートマスタ!$AG$4:$AK$44,5,FALSE),"")</f>
        <v/>
      </c>
      <c r="AJ42" s="263"/>
      <c r="AK42" s="264"/>
      <c r="AL42" s="295"/>
      <c r="AM42" s="295"/>
      <c r="AN42" s="295"/>
      <c r="AO42" s="315">
        <f t="shared" ref="AO42:AO43" si="60">IFERROR(AI42*AL42,0)</f>
        <v>0</v>
      </c>
      <c r="AP42" s="315"/>
      <c r="AQ42" s="315"/>
      <c r="AR42" s="315"/>
      <c r="AS42" s="316"/>
      <c r="AT42" s="351"/>
      <c r="AU42" s="352"/>
      <c r="AV42" s="275" t="str">
        <f>IFERROR(VLOOKUP(AV41,データシートマスタ!$Y$4:$AA$44,3,FALSE),"")</f>
        <v/>
      </c>
      <c r="AW42" s="275"/>
      <c r="AX42" s="275"/>
      <c r="AY42" s="275"/>
      <c r="AZ42" s="275"/>
      <c r="BA42" s="275"/>
      <c r="BB42" s="275"/>
      <c r="BC42" s="275"/>
      <c r="BD42" s="275"/>
      <c r="BE42" s="275"/>
      <c r="BF42" s="275"/>
      <c r="BG42" s="275"/>
      <c r="BH42" s="275"/>
      <c r="BI42" s="288"/>
      <c r="BJ42" s="289"/>
      <c r="BK42" s="290"/>
      <c r="BL42" s="295"/>
      <c r="BM42" s="295"/>
      <c r="BN42" s="295"/>
      <c r="BO42" s="300"/>
      <c r="BP42" s="301"/>
      <c r="BQ42" s="301"/>
      <c r="BR42" s="302"/>
      <c r="BS42" s="279" t="str">
        <f>IFERROR(VLOOKUP(AV41,データシートマスタ!$AG$4:$AK$44,4,FALSE),"")</f>
        <v/>
      </c>
      <c r="BT42" s="280"/>
      <c r="BU42" s="280"/>
      <c r="BV42" s="280"/>
      <c r="BW42" s="280"/>
      <c r="BX42" s="280"/>
      <c r="BY42" s="280"/>
      <c r="BZ42" s="280"/>
      <c r="CA42" s="281"/>
      <c r="CB42" s="262" t="str">
        <f>IFERROR(VLOOKUP(AV41,データシートマスタ!$AG$4:$AK$44,5,FALSE),"")</f>
        <v/>
      </c>
      <c r="CC42" s="263"/>
      <c r="CD42" s="264"/>
      <c r="CE42" s="295"/>
      <c r="CF42" s="295"/>
      <c r="CG42" s="295"/>
      <c r="CH42" s="315">
        <f t="shared" si="56"/>
        <v>0</v>
      </c>
      <c r="CI42" s="315"/>
      <c r="CJ42" s="315"/>
      <c r="CK42" s="315"/>
      <c r="CL42" s="316"/>
      <c r="CO42" s="426"/>
      <c r="CP42" s="376"/>
      <c r="CQ42" s="576"/>
      <c r="CR42" s="577"/>
      <c r="CS42" s="569"/>
      <c r="CT42" s="578"/>
      <c r="CU42" s="448"/>
      <c r="CV42" s="376"/>
      <c r="CW42" s="590"/>
      <c r="CX42" s="589"/>
      <c r="CY42" s="569"/>
      <c r="CZ42" s="591"/>
      <c r="FC42" s="25"/>
      <c r="FD42" s="25"/>
      <c r="FE42" s="25"/>
      <c r="FF42" s="25"/>
      <c r="FG42" s="25"/>
      <c r="FH42" s="25"/>
      <c r="FI42" s="25"/>
      <c r="FJ42" s="25"/>
      <c r="FK42" s="25"/>
      <c r="FL42" s="25"/>
      <c r="FM42" s="35"/>
      <c r="FN42" s="35"/>
      <c r="FP42" s="35"/>
      <c r="FQ42" s="35"/>
      <c r="FR42" s="35"/>
      <c r="FS42" s="35"/>
      <c r="FV42" s="35"/>
      <c r="FW42" s="35"/>
      <c r="FX42" s="35"/>
      <c r="FY42" s="35"/>
      <c r="FZ42" s="35"/>
      <c r="GB42" s="138" t="s">
        <v>351</v>
      </c>
      <c r="GC42" s="142">
        <f>IF(GH42=$GC$4,COUNTIF($GH$7:GH42,GH42),0)</f>
        <v>0</v>
      </c>
      <c r="GD42" s="181" t="str">
        <f>$Z$27&amp;$C$32&amp;Z32</f>
        <v>教材費・部品使用料▼選択してください</v>
      </c>
      <c r="GE42" s="163" t="str">
        <f>AI32</f>
        <v/>
      </c>
      <c r="GF42" s="163">
        <f>AL32</f>
        <v>0</v>
      </c>
      <c r="GG42" s="163">
        <f>AO32</f>
        <v>0</v>
      </c>
      <c r="GH42" s="142" t="str">
        <f t="shared" si="43"/>
        <v>B</v>
      </c>
    </row>
    <row r="43" spans="1:191" ht="24.75" customHeight="1" thickBot="1">
      <c r="A43" s="353"/>
      <c r="B43" s="354"/>
      <c r="C43" s="276"/>
      <c r="D43" s="276"/>
      <c r="E43" s="276"/>
      <c r="F43" s="276"/>
      <c r="G43" s="276"/>
      <c r="H43" s="276"/>
      <c r="I43" s="276"/>
      <c r="J43" s="276"/>
      <c r="K43" s="276"/>
      <c r="L43" s="276"/>
      <c r="M43" s="276"/>
      <c r="N43" s="276"/>
      <c r="O43" s="276"/>
      <c r="P43" s="291"/>
      <c r="Q43" s="292"/>
      <c r="R43" s="293"/>
      <c r="S43" s="296"/>
      <c r="T43" s="296"/>
      <c r="U43" s="296"/>
      <c r="V43" s="303"/>
      <c r="W43" s="304"/>
      <c r="X43" s="304"/>
      <c r="Y43" s="305"/>
      <c r="Z43" s="282" t="str">
        <f>IFERROR(VLOOKUP(C41,データシートマスタ!$AG$4:$AM$44,6,FALSE),"")</f>
        <v/>
      </c>
      <c r="AA43" s="283"/>
      <c r="AB43" s="283"/>
      <c r="AC43" s="283"/>
      <c r="AD43" s="283"/>
      <c r="AE43" s="283"/>
      <c r="AF43" s="283"/>
      <c r="AG43" s="283"/>
      <c r="AH43" s="284"/>
      <c r="AI43" s="265" t="str">
        <f>IFERROR(VLOOKUP(C41,データシートマスタ!$AG$4:$AM$44,7,FALSE),"")</f>
        <v/>
      </c>
      <c r="AJ43" s="266"/>
      <c r="AK43" s="267"/>
      <c r="AL43" s="296"/>
      <c r="AM43" s="296"/>
      <c r="AN43" s="296"/>
      <c r="AO43" s="311">
        <f t="shared" si="60"/>
        <v>0</v>
      </c>
      <c r="AP43" s="311"/>
      <c r="AQ43" s="311"/>
      <c r="AR43" s="311"/>
      <c r="AS43" s="312"/>
      <c r="AT43" s="353"/>
      <c r="AU43" s="354"/>
      <c r="AV43" s="276"/>
      <c r="AW43" s="276"/>
      <c r="AX43" s="276"/>
      <c r="AY43" s="276"/>
      <c r="AZ43" s="276"/>
      <c r="BA43" s="276"/>
      <c r="BB43" s="276"/>
      <c r="BC43" s="276"/>
      <c r="BD43" s="276"/>
      <c r="BE43" s="276"/>
      <c r="BF43" s="276"/>
      <c r="BG43" s="276"/>
      <c r="BH43" s="276"/>
      <c r="BI43" s="291"/>
      <c r="BJ43" s="292"/>
      <c r="BK43" s="293"/>
      <c r="BL43" s="296"/>
      <c r="BM43" s="296"/>
      <c r="BN43" s="296"/>
      <c r="BO43" s="303"/>
      <c r="BP43" s="304"/>
      <c r="BQ43" s="304"/>
      <c r="BR43" s="305"/>
      <c r="BS43" s="282" t="str">
        <f>IFERROR(VLOOKUP(AV41,データシートマスタ!$AG$4:$AM$44,6,FALSE),"")</f>
        <v/>
      </c>
      <c r="BT43" s="283"/>
      <c r="BU43" s="283"/>
      <c r="BV43" s="283"/>
      <c r="BW43" s="283"/>
      <c r="BX43" s="283"/>
      <c r="BY43" s="283"/>
      <c r="BZ43" s="283"/>
      <c r="CA43" s="284"/>
      <c r="CB43" s="265" t="str">
        <f>IFERROR(VLOOKUP(AV41,データシートマスタ!$AG$4:$AM$44,7,FALSE),"")</f>
        <v/>
      </c>
      <c r="CC43" s="266"/>
      <c r="CD43" s="267"/>
      <c r="CE43" s="296"/>
      <c r="CF43" s="296"/>
      <c r="CG43" s="296"/>
      <c r="CH43" s="311">
        <f t="shared" si="56"/>
        <v>0</v>
      </c>
      <c r="CI43" s="311"/>
      <c r="CJ43" s="311"/>
      <c r="CK43" s="311"/>
      <c r="CL43" s="312"/>
      <c r="CT43" s="202">
        <f>SUM(CT28:CT42)</f>
        <v>0</v>
      </c>
      <c r="CZ43" s="202">
        <f>SUM(CZ28:CZ42)</f>
        <v>0</v>
      </c>
      <c r="DA43" s="203" t="str">
        <f>IF(CT43+CZ43=0*0,"A","B")</f>
        <v>A</v>
      </c>
      <c r="FC43" s="25"/>
      <c r="FD43" s="25"/>
      <c r="FE43" s="25"/>
      <c r="FF43" s="25"/>
      <c r="FG43" s="25"/>
      <c r="FH43" s="25"/>
      <c r="FI43" s="25"/>
      <c r="FJ43" s="25"/>
      <c r="FK43" s="25"/>
      <c r="FL43" s="25"/>
      <c r="FM43" s="35"/>
      <c r="FN43" s="35"/>
      <c r="FP43" s="35"/>
      <c r="FQ43" s="35"/>
      <c r="FR43" s="35"/>
      <c r="FS43" s="35"/>
      <c r="FV43" s="35"/>
      <c r="FW43" s="35"/>
      <c r="FX43" s="35"/>
      <c r="FY43" s="35"/>
      <c r="FZ43" s="35"/>
      <c r="GB43" s="138" t="s">
        <v>352</v>
      </c>
      <c r="GC43" s="142">
        <f>IF(GH43=$GC$4,COUNTIF($GH$7:GH43,GH43),0)</f>
        <v>0</v>
      </c>
      <c r="GD43" s="181" t="str">
        <f>$Z$27&amp;$C$32&amp;Z33</f>
        <v>教材費・部品使用料▼選択してください</v>
      </c>
      <c r="GE43" s="163" t="str">
        <f>AI33</f>
        <v/>
      </c>
      <c r="GF43" s="163">
        <f>AL33</f>
        <v>0</v>
      </c>
      <c r="GG43" s="163">
        <f>AO33</f>
        <v>0</v>
      </c>
      <c r="GH43" s="142" t="str">
        <f t="shared" si="43"/>
        <v>B</v>
      </c>
      <c r="GI43" s="35"/>
    </row>
    <row r="44" spans="1:191" ht="24.75" customHeight="1" thickBot="1">
      <c r="A44" s="251" t="s">
        <v>382</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2"/>
      <c r="BX44" s="252"/>
      <c r="BY44" s="252"/>
      <c r="BZ44" s="252"/>
      <c r="CA44" s="252"/>
      <c r="CB44" s="252"/>
      <c r="CC44" s="252"/>
      <c r="CD44" s="252"/>
      <c r="CE44" s="249" t="s">
        <v>345</v>
      </c>
      <c r="CF44" s="249"/>
      <c r="CG44" s="250"/>
      <c r="CH44" s="246">
        <f>SUM(V29:Y43)+SUM(AO29:AS43)+SUM(BO29:BR43)+SUM(CH29:CL43)</f>
        <v>0</v>
      </c>
      <c r="CI44" s="247"/>
      <c r="CJ44" s="247"/>
      <c r="CK44" s="247"/>
      <c r="CL44" s="248"/>
      <c r="CM44" s="25"/>
      <c r="CN44" s="25"/>
      <c r="CO44" s="25"/>
      <c r="CP44" s="25"/>
      <c r="FC44" s="25"/>
      <c r="FD44" s="25"/>
      <c r="FE44" s="25"/>
      <c r="FF44" s="25"/>
      <c r="FG44" s="25"/>
      <c r="FH44" s="25"/>
      <c r="FI44" s="25"/>
      <c r="FJ44" s="25"/>
      <c r="FK44" s="25"/>
      <c r="FL44" s="25"/>
      <c r="FM44" s="35"/>
      <c r="FN44" s="35"/>
      <c r="FP44" s="35"/>
      <c r="FQ44" s="35"/>
      <c r="FR44" s="35"/>
      <c r="FS44" s="35"/>
      <c r="FV44" s="35"/>
      <c r="FW44" s="35"/>
      <c r="FX44" s="35"/>
      <c r="FY44" s="35"/>
      <c r="FZ44" s="35"/>
      <c r="GB44" s="138" t="s">
        <v>353</v>
      </c>
      <c r="GC44" s="142">
        <f>IF(GH44=$GC$4,COUNTIF($GH$7:GH44,GH44),0)</f>
        <v>0</v>
      </c>
      <c r="GD44" s="181" t="str">
        <f>$Z$27&amp;$C$32&amp;Z34</f>
        <v>教材費・部品使用料▼選択してください</v>
      </c>
      <c r="GE44" s="163" t="str">
        <f>AI34</f>
        <v/>
      </c>
      <c r="GF44" s="163">
        <f>AL34</f>
        <v>0</v>
      </c>
      <c r="GG44" s="163">
        <f>AO34</f>
        <v>0</v>
      </c>
      <c r="GH44" s="142" t="str">
        <f t="shared" si="43"/>
        <v>B</v>
      </c>
    </row>
    <row r="45" spans="1:191" ht="24.75" customHeight="1">
      <c r="N45" s="35"/>
      <c r="O45" s="35"/>
      <c r="Z45" s="1"/>
      <c r="BC45" s="25"/>
      <c r="BE45" s="35"/>
      <c r="BF45" s="35"/>
      <c r="BG45" s="35"/>
      <c r="BH45" s="35"/>
      <c r="CD45" s="25"/>
      <c r="CE45" s="25"/>
      <c r="CF45" s="25"/>
      <c r="CG45" s="25"/>
      <c r="CH45" s="25"/>
      <c r="CI45" s="25"/>
      <c r="CM45" s="25"/>
      <c r="CN45" s="25"/>
      <c r="CO45" s="25"/>
      <c r="CP45" s="25"/>
      <c r="DA45" s="35"/>
      <c r="DB45" s="35"/>
      <c r="FC45" s="25"/>
      <c r="FD45" s="25"/>
      <c r="FE45" s="25"/>
      <c r="FF45" s="25"/>
      <c r="FG45" s="25"/>
      <c r="FH45" s="25"/>
      <c r="FI45" s="25"/>
      <c r="FJ45" s="25"/>
      <c r="FK45" s="25"/>
      <c r="FL45" s="25"/>
      <c r="FP45" s="35"/>
      <c r="FQ45" s="35"/>
      <c r="FR45" s="35"/>
      <c r="FT45" s="35"/>
      <c r="FU45" s="35"/>
      <c r="FV45" s="35"/>
      <c r="FW45" s="35"/>
      <c r="FX45" s="35"/>
      <c r="FY45" s="35"/>
      <c r="GB45" s="138" t="s">
        <v>286</v>
      </c>
      <c r="GC45" s="142">
        <f>IF(GH45=$GC$4,COUNTIF($GH$7:GH45,GH45),0)</f>
        <v>0</v>
      </c>
      <c r="GD45" s="140" t="str">
        <f>$C$27&amp;C35</f>
        <v>活動プログラム指導料▼選択してください</v>
      </c>
      <c r="GE45" s="163" t="str">
        <f>P35</f>
        <v/>
      </c>
      <c r="GF45" s="163">
        <f>S35</f>
        <v>0</v>
      </c>
      <c r="GG45" s="163">
        <f>V35</f>
        <v>0</v>
      </c>
      <c r="GH45" s="142" t="str">
        <f t="shared" si="43"/>
        <v>B</v>
      </c>
    </row>
    <row r="46" spans="1:191" ht="24.75" customHeight="1">
      <c r="N46" s="35"/>
      <c r="O46" s="35"/>
      <c r="Z46" s="1"/>
      <c r="BE46" s="35"/>
      <c r="BF46" s="35"/>
      <c r="BG46" s="35"/>
      <c r="BH46" s="35"/>
      <c r="BJ46" s="25"/>
      <c r="BW46" s="245" t="s">
        <v>316</v>
      </c>
      <c r="BX46" s="245"/>
      <c r="BY46" s="245"/>
      <c r="BZ46" s="245"/>
      <c r="CA46" s="245"/>
      <c r="CB46" s="245"/>
      <c r="CC46" s="245"/>
      <c r="CD46" s="245"/>
      <c r="CE46" s="245"/>
      <c r="CF46" s="245"/>
      <c r="CG46" s="245"/>
      <c r="CH46" s="245"/>
      <c r="CI46" s="245"/>
      <c r="CJ46" s="245"/>
      <c r="CK46" s="245"/>
      <c r="CL46" s="245"/>
      <c r="CM46" s="25"/>
      <c r="CN46" s="25"/>
      <c r="CO46" s="25"/>
      <c r="CP46" s="25"/>
      <c r="CQ46" s="25"/>
      <c r="CR46" s="25"/>
      <c r="CS46" s="25"/>
      <c r="CT46" s="25"/>
      <c r="CU46" s="1"/>
      <c r="CV46" s="1"/>
      <c r="CW46" s="1"/>
      <c r="CX46" s="1"/>
      <c r="CZ46" s="35"/>
      <c r="FC46" s="25"/>
      <c r="FD46" s="25"/>
      <c r="FE46" s="25"/>
      <c r="FF46" s="25"/>
      <c r="FG46" s="25"/>
      <c r="FH46" s="25"/>
      <c r="FI46" s="25"/>
      <c r="FJ46" s="25"/>
      <c r="FK46" s="25"/>
      <c r="FL46" s="25"/>
      <c r="FM46" s="35"/>
      <c r="FN46" s="35"/>
      <c r="FO46" s="35"/>
      <c r="FQ46" s="35"/>
      <c r="FR46" s="35"/>
      <c r="FS46" s="35"/>
      <c r="FT46" s="35"/>
      <c r="FW46" s="35"/>
      <c r="FX46" s="35"/>
      <c r="FY46" s="35"/>
      <c r="FZ46" s="35"/>
      <c r="GA46" s="35"/>
      <c r="GB46" s="138" t="s">
        <v>354</v>
      </c>
      <c r="GC46" s="142">
        <f>IF(GH46=$GC$4,COUNTIF($GH$7:GH46,GH46),0)</f>
        <v>0</v>
      </c>
      <c r="GD46" s="140" t="str">
        <f>$Z$27&amp;$C$35&amp;Z35</f>
        <v>教材費・部品使用料▼選択してください</v>
      </c>
      <c r="GE46" s="163" t="str">
        <f>AI35</f>
        <v/>
      </c>
      <c r="GF46" s="163">
        <f>AL35</f>
        <v>0</v>
      </c>
      <c r="GG46" s="163">
        <f>AO35</f>
        <v>0</v>
      </c>
      <c r="GH46" s="142" t="str">
        <f t="shared" si="43"/>
        <v>B</v>
      </c>
    </row>
    <row r="47" spans="1:191" ht="24.75" customHeight="1">
      <c r="BE47" s="35"/>
      <c r="BF47" s="35"/>
      <c r="BG47" s="35"/>
      <c r="BH47" s="35"/>
      <c r="CD47" s="25"/>
      <c r="CE47" s="25"/>
      <c r="CF47" s="25"/>
      <c r="CG47" s="25"/>
      <c r="CH47" s="25"/>
      <c r="CI47" s="25"/>
      <c r="CJ47" s="25"/>
      <c r="CK47" s="25"/>
      <c r="CL47" s="25"/>
      <c r="CM47" s="25"/>
      <c r="CN47" s="25"/>
      <c r="CO47" s="25"/>
      <c r="CP47" s="25"/>
      <c r="CQ47" s="25"/>
      <c r="CU47" s="1"/>
      <c r="CZ47" s="35"/>
      <c r="DA47" s="35"/>
      <c r="DB47" s="35"/>
      <c r="FC47" s="25"/>
      <c r="FD47" s="25"/>
      <c r="FE47" s="25"/>
      <c r="FF47" s="25"/>
      <c r="FG47" s="25"/>
      <c r="FH47" s="25"/>
      <c r="FI47" s="25"/>
      <c r="FJ47" s="25"/>
      <c r="FK47" s="25"/>
      <c r="FL47" s="25"/>
      <c r="FP47" s="35"/>
      <c r="FQ47" s="35"/>
      <c r="FR47" s="35"/>
      <c r="FT47" s="35"/>
      <c r="FU47" s="35"/>
      <c r="FV47" s="35"/>
      <c r="FW47" s="35"/>
      <c r="FX47" s="35"/>
      <c r="FY47" s="35"/>
      <c r="GB47" s="138" t="s">
        <v>355</v>
      </c>
      <c r="GC47" s="142">
        <f>IF(GH47=$GC$4,COUNTIF($GH$7:GH47,GH47),0)</f>
        <v>0</v>
      </c>
      <c r="GD47" s="181" t="str">
        <f>$Z$27&amp;$C$35&amp;Z36</f>
        <v>教材費・部品使用料▼選択してください</v>
      </c>
      <c r="GE47" s="163" t="str">
        <f>AI36</f>
        <v/>
      </c>
      <c r="GF47" s="163">
        <f>AL36</f>
        <v>0</v>
      </c>
      <c r="GG47" s="163">
        <f>AO36</f>
        <v>0</v>
      </c>
      <c r="GH47" s="142" t="str">
        <f t="shared" si="43"/>
        <v>B</v>
      </c>
    </row>
    <row r="48" spans="1:191" ht="24.75" customHeight="1">
      <c r="AC48" s="25"/>
      <c r="BE48" s="35"/>
      <c r="BF48" s="35"/>
      <c r="BG48" s="35"/>
      <c r="BH48" s="35"/>
      <c r="CA48" s="27"/>
      <c r="CB48" s="27"/>
      <c r="CC48" s="27"/>
      <c r="CD48" s="25"/>
      <c r="CE48" s="25"/>
      <c r="CF48" s="25"/>
      <c r="CG48" s="25"/>
      <c r="CH48" s="25"/>
      <c r="CI48" s="25"/>
      <c r="CJ48" s="25"/>
      <c r="CK48" s="25"/>
      <c r="CL48" s="25"/>
      <c r="CM48" s="25"/>
      <c r="CN48" s="25"/>
      <c r="CO48" s="25"/>
      <c r="CP48" s="25"/>
      <c r="CQ48" s="25"/>
      <c r="CR48" s="25"/>
      <c r="CS48" s="25"/>
      <c r="CT48" s="25"/>
      <c r="CU48" s="1"/>
      <c r="CV48" s="1"/>
      <c r="CW48" s="1"/>
      <c r="CX48" s="1"/>
      <c r="CZ48" s="35"/>
      <c r="DA48" s="35"/>
      <c r="FC48" s="25"/>
      <c r="FD48" s="25"/>
      <c r="FE48" s="25"/>
      <c r="FF48" s="25"/>
      <c r="FG48" s="25"/>
      <c r="FH48" s="25"/>
      <c r="FI48" s="25"/>
      <c r="FJ48" s="25"/>
      <c r="FK48" s="25"/>
      <c r="FL48" s="25"/>
      <c r="FN48" s="35"/>
      <c r="FO48" s="35"/>
      <c r="FP48" s="35"/>
      <c r="FR48" s="35"/>
      <c r="FS48" s="35"/>
      <c r="FT48" s="35"/>
      <c r="FU48" s="35"/>
      <c r="FX48" s="35"/>
      <c r="FY48" s="35"/>
      <c r="FZ48" s="35"/>
      <c r="GA48" s="35"/>
      <c r="GB48" s="138" t="s">
        <v>356</v>
      </c>
      <c r="GC48" s="142">
        <f>IF(GH48=$GC$4,COUNTIF($GH$7:GH48,GH48),0)</f>
        <v>0</v>
      </c>
      <c r="GD48" s="181" t="str">
        <f>$Z$27&amp;$C$35&amp;Z37</f>
        <v>教材費・部品使用料▼選択してください</v>
      </c>
      <c r="GE48" s="163" t="str">
        <f>AI37</f>
        <v/>
      </c>
      <c r="GF48" s="163">
        <f>AL37</f>
        <v>0</v>
      </c>
      <c r="GG48" s="163">
        <f>AO37</f>
        <v>0</v>
      </c>
      <c r="GH48" s="142" t="str">
        <f t="shared" si="43"/>
        <v>B</v>
      </c>
    </row>
    <row r="49" spans="17:190" ht="24.75" customHeight="1">
      <c r="AA49" s="25"/>
      <c r="AB49" s="25"/>
      <c r="AC49" s="25"/>
      <c r="AD49" s="25"/>
      <c r="BE49" s="35"/>
      <c r="BF49" s="35"/>
      <c r="BY49" s="27"/>
      <c r="BZ49" s="27"/>
      <c r="CA49" s="27"/>
      <c r="CB49" s="25"/>
      <c r="CC49" s="25"/>
      <c r="CD49" s="25"/>
      <c r="CE49" s="25"/>
      <c r="CF49" s="25"/>
      <c r="CG49" s="25"/>
      <c r="CH49" s="25"/>
      <c r="CI49" s="25"/>
      <c r="CJ49" s="25"/>
      <c r="CK49" s="25"/>
      <c r="CL49" s="25"/>
      <c r="CM49" s="25"/>
      <c r="CN49" s="25"/>
      <c r="CO49" s="25"/>
      <c r="CP49" s="25"/>
      <c r="CQ49" s="25"/>
      <c r="CR49" s="25"/>
      <c r="CU49" s="1"/>
      <c r="CV49" s="1"/>
      <c r="CZ49" s="35"/>
      <c r="DA49" s="25"/>
      <c r="FC49" s="25"/>
      <c r="FD49" s="25"/>
      <c r="FE49" s="25"/>
      <c r="FF49" s="25"/>
      <c r="FG49" s="25"/>
      <c r="FH49" s="25"/>
      <c r="FI49" s="25"/>
      <c r="FJ49" s="25"/>
      <c r="FK49" s="25"/>
      <c r="FL49" s="25"/>
      <c r="FM49" s="35"/>
      <c r="FN49" s="35"/>
      <c r="FP49" s="35"/>
      <c r="FQ49" s="35"/>
      <c r="FR49" s="35"/>
      <c r="FS49" s="35"/>
      <c r="FV49" s="35"/>
      <c r="FW49" s="35"/>
      <c r="FX49" s="35"/>
      <c r="FY49" s="35"/>
      <c r="FZ49" s="35"/>
      <c r="GB49" s="138" t="s">
        <v>287</v>
      </c>
      <c r="GC49" s="142">
        <f>IF(GH49=$GC$4,COUNTIF($GH$7:GH49,GH49),0)</f>
        <v>0</v>
      </c>
      <c r="GD49" s="140" t="str">
        <f>$C$27&amp;C38</f>
        <v>活動プログラム指導料▼選択してください</v>
      </c>
      <c r="GE49" s="163" t="str">
        <f>P38</f>
        <v/>
      </c>
      <c r="GF49" s="163">
        <f>S38</f>
        <v>0</v>
      </c>
      <c r="GG49" s="163">
        <f>V38</f>
        <v>0</v>
      </c>
      <c r="GH49" s="142" t="str">
        <f t="shared" si="43"/>
        <v>B</v>
      </c>
    </row>
    <row r="50" spans="17:190" ht="24.75" customHeight="1">
      <c r="AA50" s="25"/>
      <c r="AB50" s="25"/>
      <c r="AC50" s="25"/>
      <c r="AD50" s="25"/>
      <c r="BF50" s="25"/>
      <c r="B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FC50" s="25"/>
      <c r="FD50" s="25"/>
      <c r="FE50" s="25"/>
      <c r="FF50" s="25"/>
      <c r="FG50" s="25"/>
      <c r="FH50" s="25"/>
      <c r="FI50" s="25"/>
      <c r="FJ50" s="25"/>
      <c r="FK50" s="25"/>
      <c r="FL50" s="25"/>
      <c r="FX50" s="35"/>
      <c r="FY50" s="35"/>
      <c r="GB50" s="138" t="s">
        <v>357</v>
      </c>
      <c r="GC50" s="142">
        <f>IF(GH50=$GC$4,COUNTIF($GH$7:GH50,GH50),0)</f>
        <v>0</v>
      </c>
      <c r="GD50" s="140" t="str">
        <f>$Z$27&amp;$C$38&amp;Z38</f>
        <v>教材費・部品使用料▼選択してください</v>
      </c>
      <c r="GE50" s="163" t="str">
        <f>AI38</f>
        <v/>
      </c>
      <c r="GF50" s="163">
        <f>AL38</f>
        <v>0</v>
      </c>
      <c r="GG50" s="163">
        <f>AO38</f>
        <v>0</v>
      </c>
      <c r="GH50" s="142" t="str">
        <f t="shared" si="43"/>
        <v>B</v>
      </c>
    </row>
    <row r="51" spans="17:190" ht="24.75" customHeight="1">
      <c r="AA51" s="25"/>
      <c r="AB51" s="25"/>
      <c r="AC51" s="25"/>
      <c r="AD51" s="25"/>
      <c r="B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FX51" s="35"/>
      <c r="FY51" s="35"/>
      <c r="GB51" s="138" t="s">
        <v>358</v>
      </c>
      <c r="GC51" s="142">
        <f>IF(GH51=$GC$4,COUNTIF($GH$7:GH51,GH51),0)</f>
        <v>0</v>
      </c>
      <c r="GD51" s="181" t="str">
        <f>$Z$27&amp;$C$38&amp;Z39</f>
        <v>教材費・部品使用料▼選択してください</v>
      </c>
      <c r="GE51" s="163" t="str">
        <f>AI39</f>
        <v/>
      </c>
      <c r="GF51" s="163">
        <f>AL39</f>
        <v>0</v>
      </c>
      <c r="GG51" s="163">
        <f>AO39</f>
        <v>0</v>
      </c>
      <c r="GH51" s="142" t="str">
        <f t="shared" si="43"/>
        <v>B</v>
      </c>
    </row>
    <row r="52" spans="17:190" ht="24.75" customHeight="1">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CJ52" s="25"/>
      <c r="CK52" s="25"/>
      <c r="CL52" s="25"/>
      <c r="CM52" s="25"/>
      <c r="CN52" s="25"/>
      <c r="CO52" s="25"/>
      <c r="CP52" s="25"/>
      <c r="CQ52" s="25"/>
      <c r="CR52" s="25"/>
      <c r="CS52" s="25"/>
      <c r="CT52" s="25"/>
      <c r="CU52" s="25"/>
      <c r="CV52" s="25"/>
      <c r="CW52" s="25"/>
      <c r="CX52" s="25"/>
      <c r="CY52" s="25"/>
      <c r="CZ52" s="25"/>
      <c r="DA52" s="25"/>
      <c r="DB52" s="25"/>
      <c r="DC52" s="25"/>
      <c r="DD52" s="25"/>
      <c r="FX52" s="35"/>
      <c r="FY52" s="35"/>
      <c r="GB52" s="138" t="s">
        <v>359</v>
      </c>
      <c r="GC52" s="142">
        <f>IF(GH52=$GC$4,COUNTIF($GH$7:GH52,GH52),0)</f>
        <v>0</v>
      </c>
      <c r="GD52" s="181" t="str">
        <f>$Z$27&amp;$C$38&amp;Z40</f>
        <v>教材費・部品使用料▼選択してください</v>
      </c>
      <c r="GE52" s="163" t="str">
        <f>AI40</f>
        <v/>
      </c>
      <c r="GF52" s="163">
        <f>AL40</f>
        <v>0</v>
      </c>
      <c r="GG52" s="163">
        <f>AO40</f>
        <v>0</v>
      </c>
      <c r="GH52" s="142" t="str">
        <f t="shared" si="43"/>
        <v>B</v>
      </c>
    </row>
    <row r="53" spans="17:190" ht="24.75" customHeight="1">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CJ53" s="25"/>
      <c r="CK53" s="25"/>
      <c r="CL53" s="25"/>
      <c r="CM53" s="25"/>
      <c r="CN53" s="25"/>
      <c r="CO53" s="25"/>
      <c r="CP53" s="25"/>
      <c r="CQ53" s="25"/>
      <c r="CR53" s="25"/>
      <c r="CS53" s="25"/>
      <c r="CT53" s="25"/>
      <c r="CU53" s="25"/>
      <c r="CV53" s="25"/>
      <c r="CW53" s="25"/>
      <c r="CX53" s="25"/>
      <c r="CY53" s="25"/>
      <c r="CZ53" s="25"/>
      <c r="DA53" s="25"/>
      <c r="DB53" s="25"/>
      <c r="DC53" s="25"/>
      <c r="DD53" s="25"/>
      <c r="FX53" s="35"/>
      <c r="FY53" s="35"/>
      <c r="GB53" s="138" t="s">
        <v>288</v>
      </c>
      <c r="GC53" s="142">
        <f>IF(GH53=$GC$4,COUNTIF($GH$7:GH53,GH53),0)</f>
        <v>0</v>
      </c>
      <c r="GD53" s="140" t="str">
        <f>$C$27&amp;C41</f>
        <v>活動プログラム指導料▼選択してください</v>
      </c>
      <c r="GE53" s="163" t="str">
        <f>P41</f>
        <v/>
      </c>
      <c r="GF53" s="163">
        <f>S41</f>
        <v>0</v>
      </c>
      <c r="GG53" s="163">
        <f>V41</f>
        <v>0</v>
      </c>
      <c r="GH53" s="142" t="str">
        <f t="shared" si="43"/>
        <v>B</v>
      </c>
    </row>
    <row r="54" spans="17:190" ht="24.75" customHeight="1">
      <c r="Q54" s="25"/>
      <c r="R54" s="25"/>
      <c r="S54" s="25"/>
      <c r="T54" s="25"/>
      <c r="U54" s="25"/>
      <c r="V54" s="25"/>
      <c r="W54" s="25"/>
      <c r="X54" s="25"/>
      <c r="Y54" s="25"/>
      <c r="Z54" s="25"/>
      <c r="AA54" s="25"/>
      <c r="AB54" s="25"/>
      <c r="AC54" s="25"/>
      <c r="AD54" s="25"/>
      <c r="AE54" s="25"/>
      <c r="AF54" s="25"/>
      <c r="AG54" s="25"/>
      <c r="AH54" s="25"/>
      <c r="AI54" s="25"/>
      <c r="AJ54" s="25"/>
      <c r="AL54" s="25"/>
      <c r="AM54" s="25"/>
      <c r="AN54" s="25"/>
      <c r="AO54" s="25"/>
      <c r="AP54" s="25"/>
      <c r="AQ54" s="25"/>
      <c r="AR54" s="25"/>
      <c r="AS54" s="25"/>
      <c r="AT54" s="25"/>
      <c r="AU54" s="25"/>
      <c r="AV54" s="25"/>
      <c r="AW54" s="25"/>
      <c r="CJ54" s="25"/>
      <c r="CK54" s="25"/>
      <c r="CL54" s="25"/>
      <c r="CM54" s="25"/>
      <c r="CN54" s="25"/>
      <c r="CO54" s="25"/>
      <c r="CP54" s="25"/>
      <c r="CQ54" s="25"/>
      <c r="CR54" s="25"/>
      <c r="CS54" s="25"/>
      <c r="CT54" s="25"/>
      <c r="CU54" s="25"/>
      <c r="CV54" s="25"/>
      <c r="CW54" s="25"/>
      <c r="CX54" s="25"/>
      <c r="CY54" s="25"/>
      <c r="CZ54" s="25"/>
      <c r="DA54" s="25"/>
      <c r="DC54" s="27"/>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FX54" s="35"/>
      <c r="FY54" s="35"/>
      <c r="GB54" s="138" t="s">
        <v>360</v>
      </c>
      <c r="GC54" s="142">
        <f>IF(GH54=$GC$4,COUNTIF($GH$7:GH54,GH54),0)</f>
        <v>0</v>
      </c>
      <c r="GD54" s="140" t="str">
        <f>$Z$27&amp;$C$41&amp;Z41</f>
        <v>教材費・部品使用料▼選択してください</v>
      </c>
      <c r="GE54" s="163" t="str">
        <f>AI41</f>
        <v/>
      </c>
      <c r="GF54" s="163">
        <f>AL41</f>
        <v>0</v>
      </c>
      <c r="GG54" s="163">
        <f>AO41</f>
        <v>0</v>
      </c>
      <c r="GH54" s="142" t="str">
        <f t="shared" si="43"/>
        <v>B</v>
      </c>
    </row>
    <row r="55" spans="17:190" ht="24.75" customHeight="1">
      <c r="Q55" s="25"/>
      <c r="R55" s="25"/>
      <c r="S55" s="25"/>
      <c r="T55" s="25"/>
      <c r="U55" s="25"/>
      <c r="V55" s="25"/>
      <c r="W55" s="25"/>
      <c r="X55" s="25"/>
      <c r="Y55" s="25"/>
      <c r="Z55" s="25"/>
      <c r="AA55" s="25"/>
      <c r="AB55" s="25"/>
      <c r="AC55" s="25"/>
      <c r="AD55" s="25"/>
      <c r="AE55" s="25"/>
      <c r="AF55" s="25"/>
      <c r="AG55" s="25"/>
      <c r="AH55" s="25"/>
      <c r="AI55" s="25"/>
      <c r="AJ55" s="25"/>
      <c r="AL55" s="25"/>
      <c r="AM55" s="25"/>
      <c r="AN55" s="25"/>
      <c r="AO55" s="25"/>
      <c r="AP55" s="25"/>
      <c r="AQ55" s="25"/>
      <c r="AR55" s="25"/>
      <c r="AS55" s="25"/>
      <c r="AT55" s="25"/>
      <c r="AU55" s="25"/>
      <c r="AV55" s="25"/>
      <c r="AW55" s="25"/>
      <c r="CJ55" s="25"/>
      <c r="CK55" s="25"/>
      <c r="CL55" s="25"/>
      <c r="CM55" s="25"/>
      <c r="CN55" s="25"/>
      <c r="CO55" s="25"/>
      <c r="CP55" s="25"/>
      <c r="CQ55" s="25"/>
      <c r="CR55" s="25"/>
      <c r="CS55" s="25"/>
      <c r="CT55" s="25"/>
      <c r="CU55" s="25"/>
      <c r="CV55" s="25"/>
      <c r="CW55" s="25"/>
      <c r="CX55" s="25"/>
      <c r="CY55" s="25"/>
      <c r="CZ55" s="25"/>
      <c r="DA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H55" s="25"/>
      <c r="EI55" s="25"/>
      <c r="EJ55" s="25"/>
      <c r="EK55" s="25"/>
      <c r="EL55" s="25"/>
      <c r="FX55" s="35"/>
      <c r="FY55" s="35"/>
      <c r="GB55" s="138" t="s">
        <v>361</v>
      </c>
      <c r="GC55" s="142">
        <f>IF(GH55=$GC$4,COUNTIF($GH$7:GH55,GH55),0)</f>
        <v>0</v>
      </c>
      <c r="GD55" s="181" t="str">
        <f>$Z$27&amp;$C$41&amp;Z42</f>
        <v>教材費・部品使用料▼選択してください</v>
      </c>
      <c r="GE55" s="163" t="str">
        <f>AI42</f>
        <v/>
      </c>
      <c r="GF55" s="163">
        <f>AL42</f>
        <v>0</v>
      </c>
      <c r="GG55" s="163">
        <f>AO42</f>
        <v>0</v>
      </c>
      <c r="GH55" s="142" t="str">
        <f t="shared" si="43"/>
        <v>B</v>
      </c>
    </row>
    <row r="56" spans="17:190" ht="24.75" customHeight="1">
      <c r="Q56" s="25"/>
      <c r="R56" s="25"/>
      <c r="S56" s="25"/>
      <c r="T56" s="25"/>
      <c r="U56" s="25"/>
      <c r="V56" s="25"/>
      <c r="W56" s="25"/>
      <c r="X56" s="25"/>
      <c r="Y56" s="25"/>
      <c r="Z56" s="25"/>
      <c r="AA56" s="25"/>
      <c r="AB56" s="25"/>
      <c r="AC56" s="25"/>
      <c r="AD56" s="25"/>
      <c r="AE56" s="25"/>
      <c r="AF56" s="25"/>
      <c r="AG56" s="25"/>
      <c r="AH56" s="25"/>
      <c r="AI56" s="25"/>
      <c r="AJ56" s="25"/>
      <c r="AL56" s="25"/>
      <c r="AM56" s="25"/>
      <c r="CJ56" s="25"/>
      <c r="CK56" s="25"/>
      <c r="CL56" s="25"/>
      <c r="CM56" s="25"/>
      <c r="CN56" s="25"/>
      <c r="CO56" s="25"/>
      <c r="CP56" s="25"/>
      <c r="CQ56" s="25"/>
      <c r="CR56" s="25"/>
      <c r="CS56" s="25"/>
      <c r="CT56" s="25"/>
      <c r="CU56" s="25"/>
      <c r="CV56" s="25"/>
      <c r="CW56" s="25"/>
      <c r="CX56" s="25"/>
      <c r="CY56" s="25"/>
      <c r="CZ56" s="25"/>
      <c r="DA56" s="25"/>
      <c r="DQ56" s="25"/>
      <c r="DR56" s="25"/>
      <c r="DS56" s="25"/>
      <c r="DT56" s="25"/>
      <c r="DU56" s="25"/>
      <c r="DV56" s="25"/>
      <c r="DW56" s="25"/>
      <c r="DX56" s="25"/>
      <c r="DY56" s="25"/>
      <c r="DZ56" s="25"/>
      <c r="EA56" s="25"/>
      <c r="EB56" s="25"/>
      <c r="EC56" s="25"/>
      <c r="ED56" s="25"/>
      <c r="EE56" s="25"/>
      <c r="EF56" s="25"/>
      <c r="EH56" s="25"/>
      <c r="EI56" s="25"/>
      <c r="EJ56" s="25"/>
      <c r="EK56" s="25"/>
      <c r="EL56" s="25"/>
      <c r="FX56" s="35"/>
      <c r="FY56" s="35"/>
      <c r="GB56" s="138" t="s">
        <v>362</v>
      </c>
      <c r="GC56" s="142">
        <f>IF(GH56=$GC$4,COUNTIF($GH$7:GH56,GH56),0)</f>
        <v>0</v>
      </c>
      <c r="GD56" s="181" t="str">
        <f>$Z$27&amp;$C$41&amp;Z43</f>
        <v>教材費・部品使用料▼選択してください</v>
      </c>
      <c r="GE56" s="163" t="str">
        <f>AI43</f>
        <v/>
      </c>
      <c r="GF56" s="163">
        <f>AL43</f>
        <v>0</v>
      </c>
      <c r="GG56" s="163">
        <f>AO43</f>
        <v>0</v>
      </c>
      <c r="GH56" s="142" t="str">
        <f t="shared" si="43"/>
        <v>B</v>
      </c>
    </row>
    <row r="57" spans="17:190" ht="24.75" customHeight="1">
      <c r="Q57" s="25"/>
      <c r="R57" s="25"/>
      <c r="S57" s="25"/>
      <c r="T57" s="25"/>
      <c r="U57" s="25"/>
      <c r="V57" s="25"/>
      <c r="W57" s="25"/>
      <c r="X57" s="25"/>
      <c r="Y57" s="25"/>
      <c r="Z57" s="25"/>
      <c r="AA57" s="25"/>
      <c r="AB57" s="25"/>
      <c r="AC57" s="25"/>
      <c r="AD57" s="25"/>
      <c r="AE57" s="25"/>
      <c r="AF57" s="25"/>
      <c r="AG57" s="25"/>
      <c r="AH57" s="25"/>
      <c r="AI57" s="25"/>
      <c r="AJ57" s="25"/>
      <c r="AL57" s="25"/>
      <c r="AM57" s="25"/>
      <c r="CJ57" s="25"/>
      <c r="CK57" s="25"/>
      <c r="CL57" s="25"/>
      <c r="CO57" s="137"/>
      <c r="DT57" s="25"/>
      <c r="DU57" s="25"/>
      <c r="DV57" s="25"/>
      <c r="DW57" s="25"/>
      <c r="DX57" s="25"/>
      <c r="DY57" s="25"/>
      <c r="DZ57" s="25"/>
      <c r="EA57" s="25"/>
      <c r="EB57" s="25"/>
      <c r="EC57" s="25"/>
      <c r="ED57" s="25"/>
      <c r="EE57" s="25"/>
      <c r="EF57" s="25"/>
      <c r="FX57" s="35"/>
      <c r="FY57" s="35"/>
      <c r="GB57" s="138" t="s">
        <v>289</v>
      </c>
      <c r="GC57" s="142">
        <f>IF(GH57=$GC$4,COUNTIF($GH$7:GH57,GH57),0)</f>
        <v>0</v>
      </c>
      <c r="GD57" s="140" t="str">
        <f>$C$27&amp;AV29</f>
        <v>活動プログラム指導料▼選択してください</v>
      </c>
      <c r="GE57" s="163" t="str">
        <f>BI29</f>
        <v/>
      </c>
      <c r="GF57" s="163">
        <f>BL29</f>
        <v>0</v>
      </c>
      <c r="GG57" s="163">
        <f>BO29</f>
        <v>0</v>
      </c>
      <c r="GH57" s="142" t="str">
        <f t="shared" si="43"/>
        <v>B</v>
      </c>
    </row>
    <row r="58" spans="17:190" ht="24.75" customHeight="1">
      <c r="Q58" s="25"/>
      <c r="R58" s="25"/>
      <c r="S58" s="25"/>
      <c r="T58" s="25"/>
      <c r="U58" s="25"/>
      <c r="V58" s="25"/>
      <c r="W58" s="25"/>
      <c r="X58" s="25"/>
      <c r="Y58" s="25"/>
      <c r="Z58" s="25"/>
      <c r="AA58" s="25"/>
      <c r="AB58" s="25"/>
      <c r="AC58" s="25"/>
      <c r="AD58" s="25"/>
      <c r="AE58" s="25"/>
      <c r="AF58" s="25"/>
      <c r="AG58" s="25"/>
      <c r="AH58" s="25"/>
      <c r="AI58" s="25"/>
      <c r="AJ58" s="25"/>
      <c r="AL58" s="25"/>
      <c r="AM58" s="25"/>
      <c r="CJ58" s="25"/>
      <c r="CK58" s="25"/>
      <c r="CL58" s="25"/>
      <c r="DT58" s="25"/>
      <c r="DU58" s="25"/>
      <c r="DV58" s="25"/>
      <c r="DW58" s="25"/>
      <c r="DX58" s="25"/>
      <c r="DY58" s="25"/>
      <c r="DZ58" s="25"/>
      <c r="EA58" s="25"/>
      <c r="EB58" s="25"/>
      <c r="EC58" s="25"/>
      <c r="ED58" s="25"/>
      <c r="EE58" s="25"/>
      <c r="EF58" s="25"/>
      <c r="FX58" s="35"/>
      <c r="FY58" s="35"/>
      <c r="GB58" s="138" t="s">
        <v>363</v>
      </c>
      <c r="GC58" s="142">
        <f>IF(GH58=$GC$4,COUNTIF($GH$7:GH58,GH58),0)</f>
        <v>0</v>
      </c>
      <c r="GD58" s="140" t="str">
        <f>$Z$27&amp;$AV$29&amp;BS29</f>
        <v>教材費・部品使用料▼選択してください</v>
      </c>
      <c r="GE58" s="163" t="str">
        <f>CB29</f>
        <v/>
      </c>
      <c r="GF58" s="163">
        <f>CE29</f>
        <v>0</v>
      </c>
      <c r="GG58" s="163">
        <f>CH29</f>
        <v>0</v>
      </c>
      <c r="GH58" s="142" t="str">
        <f t="shared" si="43"/>
        <v>B</v>
      </c>
    </row>
    <row r="59" spans="17:190" ht="24.75" customHeight="1">
      <c r="Q59" s="25"/>
      <c r="R59" s="25"/>
      <c r="S59" s="25"/>
      <c r="T59" s="25"/>
      <c r="U59" s="25"/>
      <c r="V59" s="25"/>
      <c r="W59" s="25"/>
      <c r="X59" s="25"/>
      <c r="Y59" s="25"/>
      <c r="Z59" s="25"/>
      <c r="AA59" s="25"/>
      <c r="AB59" s="25"/>
      <c r="AC59" s="25"/>
      <c r="AD59" s="25"/>
      <c r="AE59" s="25"/>
      <c r="AF59" s="25"/>
      <c r="AG59" s="25"/>
      <c r="AH59" s="25"/>
      <c r="AI59" s="25"/>
      <c r="AJ59" s="25"/>
      <c r="AL59" s="25"/>
      <c r="AM59" s="25"/>
      <c r="BE59" s="141"/>
      <c r="BF59" s="141"/>
      <c r="BG59" s="141"/>
      <c r="BH59" s="141"/>
      <c r="BI59" s="141"/>
      <c r="BJ59" s="141"/>
      <c r="BK59" s="141"/>
      <c r="BL59" s="141"/>
      <c r="BM59" s="141"/>
      <c r="BN59" s="141"/>
      <c r="BO59" s="141"/>
      <c r="BP59" s="141"/>
      <c r="BQ59" s="141"/>
      <c r="DT59" s="25"/>
      <c r="DU59" s="25"/>
      <c r="DV59" s="25"/>
      <c r="DW59" s="25"/>
      <c r="DX59" s="25"/>
      <c r="DY59" s="25"/>
      <c r="DZ59" s="25"/>
      <c r="EA59" s="25"/>
      <c r="EB59" s="25"/>
      <c r="EC59" s="25"/>
      <c r="ED59" s="25"/>
      <c r="EE59" s="25"/>
      <c r="EF59" s="25"/>
      <c r="FX59" s="35"/>
      <c r="FY59" s="35"/>
      <c r="GB59" s="138" t="s">
        <v>364</v>
      </c>
      <c r="GC59" s="142">
        <f>IF(GH59=$GC$4,COUNTIF($GH$7:GH59,GH59),0)</f>
        <v>0</v>
      </c>
      <c r="GD59" s="140" t="str">
        <f>$Z$27&amp;$AV$29&amp;BS30</f>
        <v>教材費・部品使用料▼選択してください</v>
      </c>
      <c r="GE59" s="138"/>
      <c r="GF59" s="163">
        <f>CE30</f>
        <v>0</v>
      </c>
      <c r="GG59" s="163">
        <f>CH30</f>
        <v>0</v>
      </c>
      <c r="GH59" s="142" t="str">
        <f t="shared" si="43"/>
        <v>B</v>
      </c>
    </row>
    <row r="60" spans="17:190" ht="24.75" customHeight="1">
      <c r="Q60" s="25"/>
      <c r="R60" s="25"/>
      <c r="S60" s="25"/>
      <c r="T60" s="25"/>
      <c r="U60" s="25"/>
      <c r="V60" s="25"/>
      <c r="W60" s="25"/>
      <c r="X60" s="25"/>
      <c r="Y60" s="25"/>
      <c r="Z60" s="25"/>
      <c r="AA60" s="25"/>
      <c r="AB60" s="25"/>
      <c r="AC60" s="25"/>
      <c r="AD60" s="25"/>
      <c r="AE60" s="25"/>
      <c r="AF60" s="25"/>
      <c r="AG60" s="25"/>
      <c r="AH60" s="25"/>
      <c r="AI60" s="25"/>
      <c r="AJ60" s="25"/>
      <c r="AL60" s="25"/>
      <c r="AM60" s="25"/>
      <c r="DT60" s="25"/>
      <c r="DU60" s="25"/>
      <c r="DV60" s="25"/>
      <c r="DW60" s="25"/>
      <c r="DX60" s="25"/>
      <c r="DY60" s="25"/>
      <c r="DZ60" s="25"/>
      <c r="EA60" s="25"/>
      <c r="EB60" s="25"/>
      <c r="EC60" s="25"/>
      <c r="ED60" s="25"/>
      <c r="EE60" s="25"/>
      <c r="EF60" s="25"/>
      <c r="FX60" s="35"/>
      <c r="FY60" s="35"/>
      <c r="GB60" s="138" t="s">
        <v>365</v>
      </c>
      <c r="GC60" s="142">
        <f>IF(GH60=$GC$4,COUNTIF($GH$7:GH60,GH60),0)</f>
        <v>0</v>
      </c>
      <c r="GD60" s="140" t="str">
        <f>$Z$27&amp;$AV$29&amp;BS31</f>
        <v>教材費・部品使用料▼選択してください</v>
      </c>
      <c r="GE60" s="138"/>
      <c r="GF60" s="163">
        <f>CE31</f>
        <v>0</v>
      </c>
      <c r="GG60" s="163">
        <f>CH31</f>
        <v>0</v>
      </c>
      <c r="GH60" s="142" t="str">
        <f t="shared" si="43"/>
        <v>B</v>
      </c>
    </row>
    <row r="61" spans="17:190" ht="24.75" customHeight="1">
      <c r="Q61" s="25"/>
      <c r="R61" s="25"/>
      <c r="S61" s="25"/>
      <c r="T61" s="25"/>
      <c r="U61" s="25"/>
      <c r="V61" s="25"/>
      <c r="W61" s="25"/>
      <c r="X61" s="25"/>
      <c r="Y61" s="25"/>
      <c r="Z61" s="25"/>
      <c r="AA61" s="25"/>
      <c r="AB61" s="25"/>
      <c r="AC61" s="25"/>
      <c r="AD61" s="25"/>
      <c r="AE61" s="25"/>
      <c r="AF61" s="25"/>
      <c r="AG61" s="25"/>
      <c r="AH61" s="25"/>
      <c r="AI61" s="25"/>
      <c r="AJ61" s="25"/>
      <c r="DT61" s="25"/>
      <c r="DU61" s="25"/>
      <c r="DV61" s="25"/>
      <c r="DW61" s="25"/>
      <c r="DX61" s="25"/>
      <c r="DY61" s="25"/>
      <c r="DZ61" s="25"/>
      <c r="EA61" s="25"/>
      <c r="EB61" s="25"/>
      <c r="EC61" s="25"/>
      <c r="ED61" s="25"/>
      <c r="EE61" s="25"/>
      <c r="EF61" s="25"/>
      <c r="FX61" s="35"/>
      <c r="FY61" s="35"/>
      <c r="GB61" s="138" t="s">
        <v>290</v>
      </c>
      <c r="GC61" s="142">
        <f>IF(GH61=$GC$4,COUNTIF($GH$7:GH61,GH61),0)</f>
        <v>0</v>
      </c>
      <c r="GD61" s="140" t="str">
        <f>$C$27&amp;AV32</f>
        <v>活動プログラム指導料▼選択してください</v>
      </c>
      <c r="GE61" s="163" t="str">
        <f>BI32</f>
        <v/>
      </c>
      <c r="GF61" s="163">
        <f>BL32</f>
        <v>0</v>
      </c>
      <c r="GG61" s="163">
        <f>BO32</f>
        <v>0</v>
      </c>
      <c r="GH61" s="142" t="str">
        <f t="shared" si="43"/>
        <v>B</v>
      </c>
    </row>
    <row r="62" spans="17:190" ht="24.75" customHeight="1">
      <c r="Q62" s="25"/>
      <c r="R62" s="25"/>
      <c r="S62" s="25"/>
      <c r="T62" s="25"/>
      <c r="U62" s="25"/>
      <c r="V62" s="25"/>
      <c r="W62" s="25"/>
      <c r="X62" s="25"/>
      <c r="Y62" s="25"/>
      <c r="Z62" s="25"/>
      <c r="AA62" s="25"/>
      <c r="AB62" s="25"/>
      <c r="AC62" s="25"/>
      <c r="AD62" s="25"/>
      <c r="AE62" s="25"/>
      <c r="AF62" s="25"/>
      <c r="AG62" s="25"/>
      <c r="AH62" s="25"/>
      <c r="AI62" s="25"/>
      <c r="DT62" s="25"/>
      <c r="DU62" s="25"/>
      <c r="DV62" s="25"/>
      <c r="DW62" s="25"/>
      <c r="DX62" s="25"/>
      <c r="DY62" s="25"/>
      <c r="DZ62" s="25"/>
      <c r="EA62" s="25"/>
      <c r="EB62" s="25"/>
      <c r="EC62" s="25"/>
      <c r="ED62" s="25"/>
      <c r="EE62" s="25"/>
      <c r="EF62" s="25"/>
      <c r="FX62" s="35"/>
      <c r="FY62" s="35"/>
      <c r="GB62" s="138" t="s">
        <v>366</v>
      </c>
      <c r="GC62" s="142">
        <f>IF(GH62=$GC$4,COUNTIF($GH$7:GH62,GH62),0)</f>
        <v>0</v>
      </c>
      <c r="GD62" s="140" t="str">
        <f>$Z$27&amp;$AV$32&amp;BS32</f>
        <v>教材費・部品使用料▼選択してください</v>
      </c>
      <c r="GE62" s="163" t="str">
        <f>CB32</f>
        <v/>
      </c>
      <c r="GF62" s="163">
        <f>CE32</f>
        <v>0</v>
      </c>
      <c r="GG62" s="163">
        <f>CH32</f>
        <v>0</v>
      </c>
      <c r="GH62" s="142" t="str">
        <f t="shared" si="43"/>
        <v>B</v>
      </c>
    </row>
    <row r="63" spans="17:190" ht="24.75" customHeight="1">
      <c r="Q63" s="25"/>
      <c r="R63" s="25"/>
      <c r="S63" s="25"/>
      <c r="T63" s="25"/>
      <c r="U63" s="25"/>
      <c r="V63" s="25"/>
      <c r="W63" s="25"/>
      <c r="X63" s="25"/>
      <c r="Y63" s="25"/>
      <c r="Z63" s="25"/>
      <c r="AA63" s="25"/>
      <c r="AB63" s="25"/>
      <c r="AC63" s="25"/>
      <c r="AD63" s="25"/>
      <c r="AE63" s="25"/>
      <c r="AF63" s="25"/>
      <c r="AG63" s="25"/>
      <c r="AH63" s="25"/>
      <c r="AI63" s="25"/>
      <c r="DT63" s="25"/>
      <c r="DU63" s="25"/>
      <c r="DV63" s="25"/>
      <c r="DW63" s="25"/>
      <c r="DX63" s="25"/>
      <c r="DY63" s="25"/>
      <c r="DZ63" s="25"/>
      <c r="EA63" s="25"/>
      <c r="EB63" s="25"/>
      <c r="EC63" s="25"/>
      <c r="ED63" s="25"/>
      <c r="EE63" s="25"/>
      <c r="EF63" s="25"/>
      <c r="EG63" s="25"/>
      <c r="FX63" s="35"/>
      <c r="FY63" s="35"/>
      <c r="GB63" s="138" t="s">
        <v>367</v>
      </c>
      <c r="GC63" s="142">
        <f>IF(GH63=$GC$4,COUNTIF($GH$7:GH63,GH63),0)</f>
        <v>0</v>
      </c>
      <c r="GD63" s="140" t="str">
        <f>$Z$27&amp;$AV$32&amp;BS33</f>
        <v>教材費・部品使用料▼選択してください</v>
      </c>
      <c r="GE63" s="163" t="str">
        <f>CB33</f>
        <v/>
      </c>
      <c r="GF63" s="163">
        <f>CE33</f>
        <v>0</v>
      </c>
      <c r="GG63" s="163">
        <f>CH33</f>
        <v>0</v>
      </c>
      <c r="GH63" s="142" t="str">
        <f t="shared" si="43"/>
        <v>B</v>
      </c>
    </row>
    <row r="64" spans="17:190" ht="24.75" customHeight="1">
      <c r="Q64" s="25"/>
      <c r="R64" s="25"/>
      <c r="S64" s="25"/>
      <c r="T64" s="25"/>
      <c r="U64" s="25"/>
      <c r="V64" s="25"/>
      <c r="W64" s="25"/>
      <c r="X64" s="25"/>
      <c r="Y64" s="25"/>
      <c r="Z64" s="25"/>
      <c r="AA64" s="25"/>
      <c r="AB64" s="25"/>
      <c r="AC64" s="25"/>
      <c r="AD64" s="25"/>
      <c r="AE64" s="25"/>
      <c r="AF64" s="25"/>
      <c r="AG64" s="25"/>
      <c r="AH64" s="25"/>
      <c r="AI64" s="25"/>
      <c r="DX64" s="25"/>
      <c r="DY64" s="25"/>
      <c r="DZ64" s="25"/>
      <c r="EA64" s="25"/>
      <c r="EB64" s="25"/>
      <c r="EC64" s="25"/>
      <c r="ED64" s="25"/>
      <c r="EE64" s="25"/>
      <c r="EF64" s="25"/>
      <c r="EG64" s="25"/>
      <c r="FX64" s="35"/>
      <c r="FY64" s="35"/>
      <c r="GB64" s="138" t="s">
        <v>368</v>
      </c>
      <c r="GC64" s="142">
        <f>IF(GH64=$GC$4,COUNTIF($GH$7:GH64,GH64),0)</f>
        <v>0</v>
      </c>
      <c r="GD64" s="140" t="str">
        <f>$Z$27&amp;$AV$32&amp;BS34</f>
        <v>教材費・部品使用料▼選択してください</v>
      </c>
      <c r="GE64" s="163" t="str">
        <f>CB34</f>
        <v/>
      </c>
      <c r="GF64" s="163">
        <f>CE34</f>
        <v>0</v>
      </c>
      <c r="GG64" s="163">
        <f>CH34</f>
        <v>0</v>
      </c>
      <c r="GH64" s="142" t="str">
        <f t="shared" si="43"/>
        <v>B</v>
      </c>
    </row>
    <row r="65" spans="17:190" ht="24.75" customHeight="1">
      <c r="Q65" s="25"/>
      <c r="R65" s="25"/>
      <c r="S65" s="25"/>
      <c r="T65" s="25"/>
      <c r="U65" s="25"/>
      <c r="V65" s="25"/>
      <c r="W65" s="25"/>
      <c r="X65" s="25"/>
      <c r="Y65" s="25"/>
      <c r="Z65" s="25"/>
      <c r="AA65" s="25"/>
      <c r="AB65" s="25"/>
      <c r="AC65" s="25"/>
      <c r="AD65" s="25"/>
      <c r="AE65" s="25"/>
      <c r="AF65" s="25"/>
      <c r="AG65" s="25"/>
      <c r="AH65" s="25"/>
      <c r="AI65" s="25"/>
      <c r="FX65" s="35"/>
      <c r="FY65" s="35"/>
      <c r="GB65" s="138" t="s">
        <v>291</v>
      </c>
      <c r="GC65" s="142">
        <f>IF(GH65=$GC$4,COUNTIF($GH$7:GH65,GH65),0)</f>
        <v>0</v>
      </c>
      <c r="GD65" s="140" t="str">
        <f>$C$27&amp;AV35</f>
        <v>活動プログラム指導料▼選択してください</v>
      </c>
      <c r="GE65" s="163" t="str">
        <f>BI35</f>
        <v/>
      </c>
      <c r="GF65" s="163">
        <f>BL35</f>
        <v>0</v>
      </c>
      <c r="GG65" s="163">
        <f>BO35</f>
        <v>0</v>
      </c>
      <c r="GH65" s="142" t="str">
        <f t="shared" si="43"/>
        <v>B</v>
      </c>
    </row>
    <row r="66" spans="17:190" ht="24.75" customHeight="1">
      <c r="Q66" s="25"/>
      <c r="R66" s="25"/>
      <c r="S66" s="25"/>
      <c r="T66" s="25"/>
      <c r="U66" s="25"/>
      <c r="V66" s="25"/>
      <c r="W66" s="25"/>
      <c r="X66" s="25"/>
      <c r="Y66" s="25"/>
      <c r="Z66" s="25"/>
      <c r="AA66" s="25"/>
      <c r="AB66" s="25"/>
      <c r="AC66" s="25"/>
      <c r="AD66" s="25"/>
      <c r="AE66" s="25"/>
      <c r="AF66" s="25"/>
      <c r="AG66" s="25"/>
      <c r="AH66" s="25"/>
      <c r="AI66" s="25"/>
      <c r="DB66" s="23"/>
      <c r="FX66" s="35"/>
      <c r="FY66" s="35"/>
      <c r="GB66" s="138" t="s">
        <v>369</v>
      </c>
      <c r="GC66" s="142">
        <f>IF(GH66=$GC$4,COUNTIF($GH$7:GH66,GH66),0)</f>
        <v>0</v>
      </c>
      <c r="GD66" s="140" t="str">
        <f>$Z$27&amp;$AV$35&amp;BS35</f>
        <v>教材費・部品使用料▼選択してください</v>
      </c>
      <c r="GE66" s="163">
        <f>CB35</f>
        <v>0</v>
      </c>
      <c r="GF66" s="163">
        <f>CE35</f>
        <v>0</v>
      </c>
      <c r="GG66" s="163">
        <f>CH35</f>
        <v>0</v>
      </c>
      <c r="GH66" s="142" t="str">
        <f t="shared" si="43"/>
        <v>B</v>
      </c>
    </row>
    <row r="67" spans="17:190" ht="24.75" customHeight="1">
      <c r="Q67" s="25"/>
      <c r="R67" s="25"/>
      <c r="S67" s="25"/>
      <c r="T67" s="25"/>
      <c r="U67" s="25"/>
      <c r="V67" s="25"/>
      <c r="W67" s="25"/>
      <c r="X67" s="25"/>
      <c r="Y67" s="25"/>
      <c r="Z67" s="25"/>
      <c r="AA67" s="25"/>
      <c r="AB67" s="25"/>
      <c r="AC67" s="25"/>
      <c r="AD67" s="25"/>
      <c r="AE67" s="25"/>
      <c r="AF67" s="25"/>
      <c r="AG67" s="25"/>
      <c r="AH67" s="25"/>
      <c r="AI67" s="25"/>
      <c r="DB67" s="23"/>
      <c r="DC67" s="23"/>
      <c r="FX67" s="35"/>
      <c r="FY67" s="35"/>
      <c r="GB67" s="138" t="s">
        <v>370</v>
      </c>
      <c r="GC67" s="142">
        <f>IF(GH67=$GC$4,COUNTIF($GH$7:GH67,GH67),0)</f>
        <v>0</v>
      </c>
      <c r="GD67" s="140" t="str">
        <f>$Z$27&amp;$AV$35&amp;BS36</f>
        <v>教材費・部品使用料▼選択してください</v>
      </c>
      <c r="GE67" s="163" t="str">
        <f>CB36</f>
        <v/>
      </c>
      <c r="GF67" s="163">
        <f>CE36</f>
        <v>0</v>
      </c>
      <c r="GG67" s="163">
        <f>CH36</f>
        <v>0</v>
      </c>
      <c r="GH67" s="142" t="str">
        <f t="shared" si="43"/>
        <v>B</v>
      </c>
    </row>
    <row r="68" spans="17:190" ht="24.75" customHeight="1">
      <c r="Q68" s="25"/>
      <c r="R68" s="25"/>
      <c r="S68" s="25"/>
      <c r="T68" s="25"/>
      <c r="U68" s="25"/>
      <c r="V68" s="25"/>
      <c r="W68" s="25"/>
      <c r="X68" s="25"/>
      <c r="Y68" s="25"/>
      <c r="Z68" s="25"/>
      <c r="AA68" s="25"/>
      <c r="AB68" s="25"/>
      <c r="AC68" s="25"/>
      <c r="AD68" s="25"/>
      <c r="DC68" s="23"/>
      <c r="DD68" s="23"/>
      <c r="FX68" s="35"/>
      <c r="FY68" s="35"/>
      <c r="GB68" s="138" t="s">
        <v>371</v>
      </c>
      <c r="GC68" s="142">
        <f>IF(GH68=$GC$4,COUNTIF($GH$7:GH68,GH68),0)</f>
        <v>0</v>
      </c>
      <c r="GD68" s="140" t="str">
        <f>$Z$27&amp;$AV$35&amp;BS37</f>
        <v>教材費・部品使用料▼選択してください</v>
      </c>
      <c r="GE68" s="163" t="str">
        <f>CB37</f>
        <v/>
      </c>
      <c r="GF68" s="163">
        <f>CE37</f>
        <v>0</v>
      </c>
      <c r="GG68" s="163">
        <f>CH37</f>
        <v>0</v>
      </c>
      <c r="GH68" s="142" t="str">
        <f t="shared" si="43"/>
        <v>B</v>
      </c>
    </row>
    <row r="69" spans="17:190" ht="24.75" customHeight="1">
      <c r="DB69" s="23"/>
      <c r="DD69" s="23"/>
      <c r="FX69" s="35"/>
      <c r="FY69" s="35"/>
      <c r="GB69" s="138" t="s">
        <v>292</v>
      </c>
      <c r="GC69" s="142">
        <f>IF(GH69=$GC$4,COUNTIF($GH$7:GH69,GH69),0)</f>
        <v>0</v>
      </c>
      <c r="GD69" s="140" t="str">
        <f>$C$27&amp;AV38</f>
        <v>活動プログラム指導料▼選択してください</v>
      </c>
      <c r="GE69" s="163" t="str">
        <f>BI38</f>
        <v/>
      </c>
      <c r="GF69" s="163">
        <f>BL38</f>
        <v>0</v>
      </c>
      <c r="GG69" s="163">
        <f>BO38</f>
        <v>0</v>
      </c>
      <c r="GH69" s="142" t="str">
        <f t="shared" si="43"/>
        <v>B</v>
      </c>
    </row>
    <row r="70" spans="17:190" ht="24.75" customHeight="1">
      <c r="DB70" s="23"/>
      <c r="DC70" s="23"/>
      <c r="DD70" s="23"/>
      <c r="FX70" s="35"/>
      <c r="FY70" s="35"/>
      <c r="GB70" s="138" t="s">
        <v>372</v>
      </c>
      <c r="GC70" s="142">
        <f>IF(GH70=$GC$4,COUNTIF($GH$7:GH70,GH70),0)</f>
        <v>0</v>
      </c>
      <c r="GD70" s="140" t="str">
        <f>$Z$27&amp;$AV$38&amp;BS38</f>
        <v>教材費・部品使用料▼選択してください</v>
      </c>
      <c r="GE70" s="163" t="str">
        <f>CB38</f>
        <v/>
      </c>
      <c r="GF70" s="163">
        <f>CE38</f>
        <v>0</v>
      </c>
      <c r="GG70" s="163">
        <f>CH38</f>
        <v>0</v>
      </c>
      <c r="GH70" s="142" t="str">
        <f t="shared" si="43"/>
        <v>B</v>
      </c>
    </row>
    <row r="71" spans="17:190" ht="24.75" customHeight="1">
      <c r="DB71" s="23"/>
      <c r="DC71" s="23"/>
      <c r="DD71" s="23"/>
      <c r="FX71" s="35"/>
      <c r="FY71" s="35"/>
      <c r="GB71" s="138" t="s">
        <v>373</v>
      </c>
      <c r="GC71" s="142">
        <f>IF(GH71=$GC$4,COUNTIF($GH$7:GH71,GH71),0)</f>
        <v>0</v>
      </c>
      <c r="GD71" s="140" t="str">
        <f>$Z$27&amp;$AV$38&amp;BS39</f>
        <v>教材費・部品使用料▼選択してください</v>
      </c>
      <c r="GE71" s="163" t="str">
        <f>CB39</f>
        <v/>
      </c>
      <c r="GF71" s="163">
        <f>CE39</f>
        <v>0</v>
      </c>
      <c r="GG71" s="163">
        <f>CH39</f>
        <v>0</v>
      </c>
      <c r="GH71" s="142" t="str">
        <f t="shared" si="43"/>
        <v>B</v>
      </c>
    </row>
    <row r="72" spans="17:190" ht="24.75" customHeight="1">
      <c r="DB72" s="23"/>
      <c r="DC72" s="23"/>
      <c r="DD72" s="23"/>
      <c r="FX72" s="35"/>
      <c r="FY72" s="35"/>
      <c r="GB72" s="138" t="s">
        <v>374</v>
      </c>
      <c r="GC72" s="142">
        <f>IF(GH72=$GC$4,COUNTIF($GH$7:GH72,GH72),0)</f>
        <v>0</v>
      </c>
      <c r="GD72" s="140" t="str">
        <f>$Z$27&amp;$AV$38&amp;BS40</f>
        <v>教材費・部品使用料▼選択してください</v>
      </c>
      <c r="GE72" s="163" t="str">
        <f>CB40</f>
        <v/>
      </c>
      <c r="GF72" s="163">
        <f>CE40</f>
        <v>0</v>
      </c>
      <c r="GG72" s="163">
        <f>CH40</f>
        <v>0</v>
      </c>
      <c r="GH72" s="142" t="str">
        <f t="shared" si="43"/>
        <v>B</v>
      </c>
    </row>
    <row r="73" spans="17:190" ht="24.75" customHeight="1">
      <c r="DB73" s="23"/>
      <c r="DC73" s="23"/>
      <c r="FX73" s="35"/>
      <c r="FY73" s="35"/>
      <c r="GB73" s="138" t="s">
        <v>293</v>
      </c>
      <c r="GC73" s="142">
        <f>IF(GH73=$GC$4,COUNTIF($GH$7:GH73,GH73),0)</f>
        <v>0</v>
      </c>
      <c r="GD73" s="140" t="str">
        <f>$C$27&amp;AV41</f>
        <v>活動プログラム指導料▼選択してください</v>
      </c>
      <c r="GE73" s="163" t="str">
        <f>BI41</f>
        <v/>
      </c>
      <c r="GF73" s="163">
        <f>BL41</f>
        <v>0</v>
      </c>
      <c r="GG73" s="163">
        <f>BO41</f>
        <v>0</v>
      </c>
      <c r="GH73" s="142" t="str">
        <f t="shared" ref="GH73:GH79" si="61">IF(GG73=0*0,"B","A")</f>
        <v>B</v>
      </c>
    </row>
    <row r="74" spans="17:190" ht="24.75" customHeight="1">
      <c r="DC74" s="23"/>
      <c r="FX74" s="35"/>
      <c r="FY74" s="35"/>
      <c r="GB74" s="138" t="s">
        <v>375</v>
      </c>
      <c r="GC74" s="142">
        <f>IF(GH74=$GC$4,COUNTIF($GH$7:GH74,GH74),0)</f>
        <v>0</v>
      </c>
      <c r="GD74" s="140" t="str">
        <f>$Z$27&amp;$AV$41&amp;BS41</f>
        <v>教材費・部品使用料▼選択してください</v>
      </c>
      <c r="GE74" s="163" t="str">
        <f>CB41</f>
        <v/>
      </c>
      <c r="GF74" s="163">
        <f>CE41</f>
        <v>0</v>
      </c>
      <c r="GG74" s="163">
        <f>CH41</f>
        <v>0</v>
      </c>
      <c r="GH74" s="142" t="str">
        <f t="shared" si="61"/>
        <v>B</v>
      </c>
    </row>
    <row r="75" spans="17:190" ht="24.75" customHeight="1">
      <c r="FX75" s="35"/>
      <c r="FY75" s="35"/>
      <c r="GB75" s="138" t="s">
        <v>376</v>
      </c>
      <c r="GC75" s="142">
        <f>IF(GH75=$GC$4,COUNTIF($GH$7:GH75,GH75),0)</f>
        <v>0</v>
      </c>
      <c r="GD75" s="140" t="str">
        <f>$Z$27&amp;$AV$41&amp;BS42</f>
        <v>教材費・部品使用料▼選択してください</v>
      </c>
      <c r="GE75" s="163" t="str">
        <f t="shared" ref="GE75:GE76" si="62">CB42</f>
        <v/>
      </c>
      <c r="GF75" s="163">
        <f t="shared" ref="GF75:GF76" si="63">CE42</f>
        <v>0</v>
      </c>
      <c r="GG75" s="163">
        <f t="shared" ref="GG75:GG76" si="64">CH42</f>
        <v>0</v>
      </c>
      <c r="GH75" s="142" t="str">
        <f t="shared" si="61"/>
        <v>B</v>
      </c>
    </row>
    <row r="76" spans="17:190" ht="24.75" customHeight="1">
      <c r="FX76" s="35"/>
      <c r="FY76" s="35"/>
      <c r="GB76" s="138" t="s">
        <v>377</v>
      </c>
      <c r="GC76" s="142">
        <f>IF(GH76=$GC$4,COUNTIF($GH$7:GH76,GH76),0)</f>
        <v>0</v>
      </c>
      <c r="GD76" s="140" t="str">
        <f>$Z$27&amp;$AV$41&amp;BS43</f>
        <v>教材費・部品使用料▼選択してください</v>
      </c>
      <c r="GE76" s="163" t="str">
        <f t="shared" si="62"/>
        <v/>
      </c>
      <c r="GF76" s="163">
        <f t="shared" si="63"/>
        <v>0</v>
      </c>
      <c r="GG76" s="163">
        <f t="shared" si="64"/>
        <v>0</v>
      </c>
      <c r="GH76" s="142" t="str">
        <f t="shared" si="61"/>
        <v>B</v>
      </c>
    </row>
    <row r="77" spans="17:190" ht="24.75" customHeight="1">
      <c r="FX77" s="35"/>
      <c r="FY77" s="35"/>
      <c r="GB77" s="138" t="s">
        <v>294</v>
      </c>
      <c r="GC77" s="142">
        <f>IF(GH77=$GC$4,COUNTIF($GH$7:GH77,GH77),0)</f>
        <v>0</v>
      </c>
      <c r="GD77" s="140" t="str">
        <f>$AA$19&amp;AC21</f>
        <v>教材費他▼選択してください</v>
      </c>
      <c r="GE77" s="138" t="str">
        <f>AQ21</f>
        <v/>
      </c>
      <c r="GF77" s="138">
        <f>AT21</f>
        <v>0</v>
      </c>
      <c r="GG77" s="163">
        <f>AW21</f>
        <v>0</v>
      </c>
      <c r="GH77" s="142" t="str">
        <f t="shared" si="61"/>
        <v>B</v>
      </c>
    </row>
    <row r="78" spans="17:190" ht="24.75" customHeight="1">
      <c r="FX78" s="35"/>
      <c r="FY78" s="35"/>
      <c r="GB78" s="138" t="s">
        <v>295</v>
      </c>
      <c r="GC78" s="142">
        <f>IF(GH78=$GC$4,COUNTIF($GH$7:GH78,GH78),0)</f>
        <v>0</v>
      </c>
      <c r="GD78" s="140" t="str">
        <f>$AA$19&amp;AC22</f>
        <v>教材費他▼選択してください</v>
      </c>
      <c r="GE78" s="138" t="str">
        <f>AQ22</f>
        <v/>
      </c>
      <c r="GF78" s="138">
        <f>AT22</f>
        <v>0</v>
      </c>
      <c r="GG78" s="163">
        <f>AW22</f>
        <v>0</v>
      </c>
      <c r="GH78" s="142" t="str">
        <f t="shared" si="61"/>
        <v>B</v>
      </c>
    </row>
    <row r="79" spans="17:190" ht="24.75" customHeight="1">
      <c r="GB79" s="138" t="s">
        <v>296</v>
      </c>
      <c r="GC79" s="142">
        <f>IF(GH79=$GC$4,COUNTIF($GH$7:GH79,GH79),0)</f>
        <v>0</v>
      </c>
      <c r="GD79" s="140" t="str">
        <f>$AA$19&amp;AC23</f>
        <v>教材費他▼選択してください</v>
      </c>
      <c r="GE79" s="138" t="str">
        <f>AQ23</f>
        <v/>
      </c>
      <c r="GF79" s="138">
        <f>AT23</f>
        <v>0</v>
      </c>
      <c r="GG79" s="163">
        <f>AW23</f>
        <v>0</v>
      </c>
      <c r="GH79" s="142" t="str">
        <f t="shared" si="61"/>
        <v>B</v>
      </c>
    </row>
  </sheetData>
  <sheetProtection password="CC4D" sheet="1" objects="1" scenarios="1"/>
  <mergeCells count="1037">
    <mergeCell ref="AA22:AB22"/>
    <mergeCell ref="AA23:AB23"/>
    <mergeCell ref="A28:B28"/>
    <mergeCell ref="U23:X23"/>
    <mergeCell ref="A23:T23"/>
    <mergeCell ref="C27:Y27"/>
    <mergeCell ref="Z27:AS27"/>
    <mergeCell ref="A27:B27"/>
    <mergeCell ref="AT27:AU27"/>
    <mergeCell ref="AV27:BR27"/>
    <mergeCell ref="BS27:CL27"/>
    <mergeCell ref="CY28:CY30"/>
    <mergeCell ref="CZ28:CZ30"/>
    <mergeCell ref="BL35:BN37"/>
    <mergeCell ref="BO35:BR37"/>
    <mergeCell ref="CE35:CG35"/>
    <mergeCell ref="CH35:CL35"/>
    <mergeCell ref="CY37:CY39"/>
    <mergeCell ref="CZ37:CZ39"/>
    <mergeCell ref="CE32:CG32"/>
    <mergeCell ref="CH32:CL32"/>
    <mergeCell ref="CE33:CG33"/>
    <mergeCell ref="CH33:CL33"/>
    <mergeCell ref="CE34:CG34"/>
    <mergeCell ref="CH34:CL34"/>
    <mergeCell ref="CO26:CO27"/>
    <mergeCell ref="CX28:CX30"/>
    <mergeCell ref="CZ31:CZ33"/>
    <mergeCell ref="CU34:CU36"/>
    <mergeCell ref="CV34:CV36"/>
    <mergeCell ref="CW34:CW36"/>
    <mergeCell ref="CX34:CX36"/>
    <mergeCell ref="CY34:CY36"/>
    <mergeCell ref="CZ34:CZ36"/>
    <mergeCell ref="CU37:CU39"/>
    <mergeCell ref="CV37:CV39"/>
    <mergeCell ref="CW40:CW42"/>
    <mergeCell ref="CX40:CX42"/>
    <mergeCell ref="CP37:CP39"/>
    <mergeCell ref="CQ37:CQ39"/>
    <mergeCell ref="CR37:CR39"/>
    <mergeCell ref="CS37:CS39"/>
    <mergeCell ref="CT37:CT39"/>
    <mergeCell ref="CU31:CU33"/>
    <mergeCell ref="CV31:CV33"/>
    <mergeCell ref="CW31:CW33"/>
    <mergeCell ref="CX31:CX33"/>
    <mergeCell ref="CX37:CX39"/>
    <mergeCell ref="CW37:CW39"/>
    <mergeCell ref="CZ40:CZ42"/>
    <mergeCell ref="V32:Y34"/>
    <mergeCell ref="V35:Y37"/>
    <mergeCell ref="AO31:AS31"/>
    <mergeCell ref="AL32:AN32"/>
    <mergeCell ref="AO32:AS32"/>
    <mergeCell ref="AL33:AN33"/>
    <mergeCell ref="CP31:CP33"/>
    <mergeCell ref="CQ31:CQ33"/>
    <mergeCell ref="CP34:CP36"/>
    <mergeCell ref="CQ34:CQ36"/>
    <mergeCell ref="AL35:AN35"/>
    <mergeCell ref="AL36:AN36"/>
    <mergeCell ref="AL31:AN31"/>
    <mergeCell ref="Z30:AH30"/>
    <mergeCell ref="Z31:AH31"/>
    <mergeCell ref="Z32:AH32"/>
    <mergeCell ref="AL34:AN34"/>
    <mergeCell ref="CB30:CD30"/>
    <mergeCell ref="CB31:CD31"/>
    <mergeCell ref="CB32:CD32"/>
    <mergeCell ref="AO34:AS34"/>
    <mergeCell ref="AO35:AS35"/>
    <mergeCell ref="AO36:AS36"/>
    <mergeCell ref="BO32:BR34"/>
    <mergeCell ref="BI35:BK37"/>
    <mergeCell ref="AT29:AU31"/>
    <mergeCell ref="BI29:BK31"/>
    <mergeCell ref="BL29:BN31"/>
    <mergeCell ref="BO29:BR31"/>
    <mergeCell ref="CE29:CG29"/>
    <mergeCell ref="CH29:CL29"/>
    <mergeCell ref="CE30:CG30"/>
    <mergeCell ref="BS43:CA43"/>
    <mergeCell ref="CE43:CG43"/>
    <mergeCell ref="CH43:CL43"/>
    <mergeCell ref="AO43:AS43"/>
    <mergeCell ref="AT38:AU40"/>
    <mergeCell ref="AT32:AU34"/>
    <mergeCell ref="CR28:CR30"/>
    <mergeCell ref="CS28:CS30"/>
    <mergeCell ref="CT28:CT30"/>
    <mergeCell ref="CR31:CR33"/>
    <mergeCell ref="CS31:CS33"/>
    <mergeCell ref="CT31:CT33"/>
    <mergeCell ref="CR34:CR36"/>
    <mergeCell ref="CS34:CS36"/>
    <mergeCell ref="CT34:CT36"/>
    <mergeCell ref="CP28:CP30"/>
    <mergeCell ref="CQ28:CQ30"/>
    <mergeCell ref="CB29:CD29"/>
    <mergeCell ref="BI38:BK40"/>
    <mergeCell ref="BL38:BN40"/>
    <mergeCell ref="BO38:BR40"/>
    <mergeCell ref="CE38:CG38"/>
    <mergeCell ref="CH38:CL38"/>
    <mergeCell ref="CE39:CG39"/>
    <mergeCell ref="CH39:CL39"/>
    <mergeCell ref="CE40:CG40"/>
    <mergeCell ref="CH40:CL40"/>
    <mergeCell ref="AT35:AU37"/>
    <mergeCell ref="CO31:CO33"/>
    <mergeCell ref="BI32:BK34"/>
    <mergeCell ref="BL32:BN34"/>
    <mergeCell ref="CU28:CU30"/>
    <mergeCell ref="CV28:CV30"/>
    <mergeCell ref="CW28:CW30"/>
    <mergeCell ref="A41:B43"/>
    <mergeCell ref="AT41:AU43"/>
    <mergeCell ref="AL39:AN39"/>
    <mergeCell ref="AO39:AS39"/>
    <mergeCell ref="AL40:AN40"/>
    <mergeCell ref="AO40:AS40"/>
    <mergeCell ref="AL41:AN41"/>
    <mergeCell ref="AO41:AS41"/>
    <mergeCell ref="AL42:AN42"/>
    <mergeCell ref="AO42:AS42"/>
    <mergeCell ref="A35:B37"/>
    <mergeCell ref="A38:B40"/>
    <mergeCell ref="CY40:CY42"/>
    <mergeCell ref="CO37:CO39"/>
    <mergeCell ref="CO40:CO42"/>
    <mergeCell ref="CO34:CO36"/>
    <mergeCell ref="CP40:CP42"/>
    <mergeCell ref="CQ40:CQ42"/>
    <mergeCell ref="CR40:CR42"/>
    <mergeCell ref="CS40:CS42"/>
    <mergeCell ref="CT40:CT42"/>
    <mergeCell ref="CU40:CU42"/>
    <mergeCell ref="CV40:CV42"/>
    <mergeCell ref="CH36:CL36"/>
    <mergeCell ref="CE37:CG37"/>
    <mergeCell ref="CH37:CL37"/>
    <mergeCell ref="BI41:BK43"/>
    <mergeCell ref="BL41:BN43"/>
    <mergeCell ref="P41:R43"/>
    <mergeCell ref="DB5:FY5"/>
    <mergeCell ref="DY6:DZ6"/>
    <mergeCell ref="EA6:EB6"/>
    <mergeCell ref="EC6:ED6"/>
    <mergeCell ref="EE6:EF6"/>
    <mergeCell ref="FO6:FP6"/>
    <mergeCell ref="FQ6:FR6"/>
    <mergeCell ref="FM7:FN7"/>
    <mergeCell ref="FO7:FP7"/>
    <mergeCell ref="FD6:FE6"/>
    <mergeCell ref="EG6:EH6"/>
    <mergeCell ref="FS6:FT6"/>
    <mergeCell ref="FQ7:FR7"/>
    <mergeCell ref="FS7:FT7"/>
    <mergeCell ref="FU7:FV7"/>
    <mergeCell ref="FD7:FE7"/>
    <mergeCell ref="CY31:CY33"/>
    <mergeCell ref="FX9:FY9"/>
    <mergeCell ref="FU9:FV9"/>
    <mergeCell ref="FQ9:FR9"/>
    <mergeCell ref="FS9:FT9"/>
    <mergeCell ref="DB8:DC8"/>
    <mergeCell ref="DL8:DM8"/>
    <mergeCell ref="DN8:DO8"/>
    <mergeCell ref="DT8:DU8"/>
    <mergeCell ref="DV8:DW8"/>
    <mergeCell ref="EA8:EB8"/>
    <mergeCell ref="DP7:DQ7"/>
    <mergeCell ref="DR7:DS7"/>
    <mergeCell ref="DT7:DU7"/>
    <mergeCell ref="DY8:DZ8"/>
    <mergeCell ref="DP8:DQ8"/>
    <mergeCell ref="AL43:AN43"/>
    <mergeCell ref="CO28:CO30"/>
    <mergeCell ref="CU26:CU27"/>
    <mergeCell ref="CV26:CX26"/>
    <mergeCell ref="CY26:CZ26"/>
    <mergeCell ref="FG7:FH7"/>
    <mergeCell ref="FI7:FJ7"/>
    <mergeCell ref="FK7:FL7"/>
    <mergeCell ref="EI6:EJ6"/>
    <mergeCell ref="EZ7:FA7"/>
    <mergeCell ref="FB7:FC7"/>
    <mergeCell ref="EM7:EN7"/>
    <mergeCell ref="EP7:EQ7"/>
    <mergeCell ref="ER7:ES7"/>
    <mergeCell ref="ET7:EU7"/>
    <mergeCell ref="EV7:EW7"/>
    <mergeCell ref="EK6:EL6"/>
    <mergeCell ref="EZ6:FA6"/>
    <mergeCell ref="AW15:AZ17"/>
    <mergeCell ref="BA15:BD17"/>
    <mergeCell ref="BA7:BD7"/>
    <mergeCell ref="BQ6:BV6"/>
    <mergeCell ref="BW6:BY6"/>
    <mergeCell ref="BO7:BP7"/>
    <mergeCell ref="EV9:EW9"/>
    <mergeCell ref="EE9:EF9"/>
    <mergeCell ref="EG9:EH9"/>
    <mergeCell ref="FD9:FE9"/>
    <mergeCell ref="FG9:FH9"/>
    <mergeCell ref="FI9:FJ9"/>
    <mergeCell ref="FK9:FL9"/>
    <mergeCell ref="FB6:FC6"/>
    <mergeCell ref="CS26:CT26"/>
    <mergeCell ref="W8:X8"/>
    <mergeCell ref="EM6:EN6"/>
    <mergeCell ref="EP6:EQ6"/>
    <mergeCell ref="DH8:DI8"/>
    <mergeCell ref="DJ8:DK8"/>
    <mergeCell ref="DD8:DE8"/>
    <mergeCell ref="EG8:EH8"/>
    <mergeCell ref="EI8:EJ8"/>
    <mergeCell ref="DR8:DS8"/>
    <mergeCell ref="EG7:EH7"/>
    <mergeCell ref="EI7:EJ7"/>
    <mergeCell ref="DY7:DZ7"/>
    <mergeCell ref="EA7:EB7"/>
    <mergeCell ref="EE7:EF7"/>
    <mergeCell ref="T14:V14"/>
    <mergeCell ref="BO13:BP13"/>
    <mergeCell ref="BO14:BP14"/>
    <mergeCell ref="BO15:BP15"/>
    <mergeCell ref="BW11:BY11"/>
    <mergeCell ref="BW12:BY12"/>
    <mergeCell ref="BZ11:CB11"/>
    <mergeCell ref="BZ12:CB12"/>
    <mergeCell ref="U20:X20"/>
    <mergeCell ref="U21:X21"/>
    <mergeCell ref="A19:X19"/>
    <mergeCell ref="AA21:AB21"/>
    <mergeCell ref="AW21:AZ21"/>
    <mergeCell ref="Y17:AA17"/>
    <mergeCell ref="A17:X17"/>
    <mergeCell ref="AT13:AV13"/>
    <mergeCell ref="A22:B22"/>
    <mergeCell ref="A15:AA15"/>
    <mergeCell ref="A16:AA16"/>
    <mergeCell ref="AQ14:AS14"/>
    <mergeCell ref="A29:B31"/>
    <mergeCell ref="CP26:CR26"/>
    <mergeCell ref="CB28:CD28"/>
    <mergeCell ref="BS28:CA28"/>
    <mergeCell ref="BW7:BY7"/>
    <mergeCell ref="BO8:BP8"/>
    <mergeCell ref="BW8:BY8"/>
    <mergeCell ref="BJ8:BM8"/>
    <mergeCell ref="AW8:AZ8"/>
    <mergeCell ref="CF8:CH8"/>
    <mergeCell ref="CC8:CE8"/>
    <mergeCell ref="W9:X9"/>
    <mergeCell ref="W10:X10"/>
    <mergeCell ref="W11:X11"/>
    <mergeCell ref="W12:X12"/>
    <mergeCell ref="T7:V7"/>
    <mergeCell ref="T8:V8"/>
    <mergeCell ref="T9:V9"/>
    <mergeCell ref="T10:V10"/>
    <mergeCell ref="T11:V11"/>
    <mergeCell ref="T12:V12"/>
    <mergeCell ref="BZ8:CB8"/>
    <mergeCell ref="CC7:CE7"/>
    <mergeCell ref="AK11:AM11"/>
    <mergeCell ref="W14:X14"/>
    <mergeCell ref="C22:N22"/>
    <mergeCell ref="O22:Q22"/>
    <mergeCell ref="R22:T22"/>
    <mergeCell ref="U22:X22"/>
    <mergeCell ref="AQ10:AS10"/>
    <mergeCell ref="W7:X7"/>
    <mergeCell ref="T13:V13"/>
    <mergeCell ref="CI1:CI2"/>
    <mergeCell ref="CJ1:CK2"/>
    <mergeCell ref="CL1:CL2"/>
    <mergeCell ref="BO5:BV5"/>
    <mergeCell ref="A21:B21"/>
    <mergeCell ref="C21:N21"/>
    <mergeCell ref="O21:Q21"/>
    <mergeCell ref="R21:T21"/>
    <mergeCell ref="BZ16:CB16"/>
    <mergeCell ref="BQ15:BV15"/>
    <mergeCell ref="CC12:CE12"/>
    <mergeCell ref="CC10:CE10"/>
    <mergeCell ref="CC11:CE11"/>
    <mergeCell ref="O20:Q20"/>
    <mergeCell ref="R20:T20"/>
    <mergeCell ref="A20:N20"/>
    <mergeCell ref="CG1:CH2"/>
    <mergeCell ref="CB1:CC2"/>
    <mergeCell ref="CD1:CF2"/>
    <mergeCell ref="BL1:BM2"/>
    <mergeCell ref="BQ1:BR2"/>
    <mergeCell ref="BS1:BS2"/>
    <mergeCell ref="BT1:BU2"/>
    <mergeCell ref="BG1:BH2"/>
    <mergeCell ref="AH13:AJ13"/>
    <mergeCell ref="AN17:AP17"/>
    <mergeCell ref="BJ15:BM17"/>
    <mergeCell ref="BE14:BI14"/>
    <mergeCell ref="AK13:AM13"/>
    <mergeCell ref="A13:B13"/>
    <mergeCell ref="A14:B14"/>
    <mergeCell ref="CF15:CH15"/>
    <mergeCell ref="W13:X13"/>
    <mergeCell ref="I8:O8"/>
    <mergeCell ref="A8:B8"/>
    <mergeCell ref="A9:B9"/>
    <mergeCell ref="A10:B10"/>
    <mergeCell ref="A11:B11"/>
    <mergeCell ref="A12:B12"/>
    <mergeCell ref="C9:H9"/>
    <mergeCell ref="I9:O9"/>
    <mergeCell ref="A4:BM4"/>
    <mergeCell ref="BE6:BI6"/>
    <mergeCell ref="BE8:BI8"/>
    <mergeCell ref="Y9:AA9"/>
    <mergeCell ref="AB9:AD9"/>
    <mergeCell ref="AN5:AP5"/>
    <mergeCell ref="AQ5:AS5"/>
    <mergeCell ref="AT5:AV5"/>
    <mergeCell ref="AK5:AM5"/>
    <mergeCell ref="BJ7:BM7"/>
    <mergeCell ref="AT10:AV10"/>
    <mergeCell ref="AN8:AP8"/>
    <mergeCell ref="AN7:AP7"/>
    <mergeCell ref="AK7:AM7"/>
    <mergeCell ref="AE12:AG12"/>
    <mergeCell ref="AE11:AG11"/>
    <mergeCell ref="AH11:AJ11"/>
    <mergeCell ref="BQ8:BV8"/>
    <mergeCell ref="BA8:BD8"/>
    <mergeCell ref="AQ9:AS9"/>
    <mergeCell ref="U1:AA2"/>
    <mergeCell ref="AB5:AD5"/>
    <mergeCell ref="AB6:AD6"/>
    <mergeCell ref="AS1:AX2"/>
    <mergeCell ref="C7:H7"/>
    <mergeCell ref="I7:O7"/>
    <mergeCell ref="P7:S7"/>
    <mergeCell ref="Y7:AA7"/>
    <mergeCell ref="AB7:AD7"/>
    <mergeCell ref="C8:H8"/>
    <mergeCell ref="AQ12:AS12"/>
    <mergeCell ref="C12:H12"/>
    <mergeCell ref="I12:O12"/>
    <mergeCell ref="P12:S12"/>
    <mergeCell ref="Y12:AA12"/>
    <mergeCell ref="AH7:AJ7"/>
    <mergeCell ref="AH10:AJ10"/>
    <mergeCell ref="AW7:AZ7"/>
    <mergeCell ref="AY1:BF2"/>
    <mergeCell ref="C11:H11"/>
    <mergeCell ref="I11:O11"/>
    <mergeCell ref="P11:S11"/>
    <mergeCell ref="Y11:AA11"/>
    <mergeCell ref="AB11:AD11"/>
    <mergeCell ref="BA11:BD11"/>
    <mergeCell ref="BA10:BD10"/>
    <mergeCell ref="P9:S9"/>
    <mergeCell ref="AB1:AR2"/>
    <mergeCell ref="A1:T2"/>
    <mergeCell ref="A5:B5"/>
    <mergeCell ref="A6:B6"/>
    <mergeCell ref="A7:B7"/>
    <mergeCell ref="BI1:BK2"/>
    <mergeCell ref="BN1:BP2"/>
    <mergeCell ref="BA6:BD6"/>
    <mergeCell ref="AW6:AZ6"/>
    <mergeCell ref="BV1:BV2"/>
    <mergeCell ref="BJ5:BM6"/>
    <mergeCell ref="BW1:BX2"/>
    <mergeCell ref="BY1:CA2"/>
    <mergeCell ref="BZ6:CB6"/>
    <mergeCell ref="BW5:CB5"/>
    <mergeCell ref="BZ7:CB7"/>
    <mergeCell ref="BO6:BP6"/>
    <mergeCell ref="DD1:DF1"/>
    <mergeCell ref="DG1:DI1"/>
    <mergeCell ref="DD2:DF2"/>
    <mergeCell ref="DG2:DI2"/>
    <mergeCell ref="DV6:DW6"/>
    <mergeCell ref="DN6:DO6"/>
    <mergeCell ref="DD6:DE6"/>
    <mergeCell ref="DH6:DI6"/>
    <mergeCell ref="DJ6:DK6"/>
    <mergeCell ref="DL6:DM6"/>
    <mergeCell ref="DB6:DC6"/>
    <mergeCell ref="CC5:CH5"/>
    <mergeCell ref="CC6:CE6"/>
    <mergeCell ref="BO4:CL4"/>
    <mergeCell ref="DP6:DQ6"/>
    <mergeCell ref="DR6:DS6"/>
    <mergeCell ref="DT6:DU6"/>
    <mergeCell ref="DB7:DC7"/>
    <mergeCell ref="DV7:DW7"/>
    <mergeCell ref="CI5:CL5"/>
    <mergeCell ref="DD7:DE7"/>
    <mergeCell ref="DH7:DI7"/>
    <mergeCell ref="DJ7:DK7"/>
    <mergeCell ref="EK7:EL7"/>
    <mergeCell ref="EC7:ED7"/>
    <mergeCell ref="ER6:ES6"/>
    <mergeCell ref="ET6:EU6"/>
    <mergeCell ref="EV6:EW6"/>
    <mergeCell ref="EC8:ED8"/>
    <mergeCell ref="EE8:EF8"/>
    <mergeCell ref="FU8:FV8"/>
    <mergeCell ref="FX8:FY8"/>
    <mergeCell ref="EK8:EL8"/>
    <mergeCell ref="EM8:EN8"/>
    <mergeCell ref="EP8:EQ8"/>
    <mergeCell ref="FX7:FY7"/>
    <mergeCell ref="DN7:DO7"/>
    <mergeCell ref="DL7:DM7"/>
    <mergeCell ref="FU6:FV6"/>
    <mergeCell ref="FX6:FY6"/>
    <mergeCell ref="FG6:FH6"/>
    <mergeCell ref="FI6:FJ6"/>
    <mergeCell ref="FK6:FL6"/>
    <mergeCell ref="FM6:FN6"/>
    <mergeCell ref="FK8:FL8"/>
    <mergeCell ref="EX7:EY7"/>
    <mergeCell ref="FM8:FN8"/>
    <mergeCell ref="FO8:FP8"/>
    <mergeCell ref="FQ8:FR8"/>
    <mergeCell ref="FS8:FT8"/>
    <mergeCell ref="FD8:FE8"/>
    <mergeCell ref="FG8:FH8"/>
    <mergeCell ref="FI8:FJ8"/>
    <mergeCell ref="ER8:ES8"/>
    <mergeCell ref="ET8:EU8"/>
    <mergeCell ref="EV8:EW8"/>
    <mergeCell ref="EX8:EY8"/>
    <mergeCell ref="EZ8:FA8"/>
    <mergeCell ref="EX6:EY6"/>
    <mergeCell ref="FM9:FN9"/>
    <mergeCell ref="FO9:FP9"/>
    <mergeCell ref="EX9:EY9"/>
    <mergeCell ref="EZ9:FA9"/>
    <mergeCell ref="FB9:FC9"/>
    <mergeCell ref="DR9:DS9"/>
    <mergeCell ref="DT9:DU9"/>
    <mergeCell ref="EP9:EQ9"/>
    <mergeCell ref="ER9:ES9"/>
    <mergeCell ref="ET9:EU9"/>
    <mergeCell ref="FB8:FC8"/>
    <mergeCell ref="DB9:DC9"/>
    <mergeCell ref="DD9:DE9"/>
    <mergeCell ref="AW9:AZ9"/>
    <mergeCell ref="CF9:CH9"/>
    <mergeCell ref="CC9:CE9"/>
    <mergeCell ref="BE9:BI9"/>
    <mergeCell ref="EM9:EN9"/>
    <mergeCell ref="BO9:BP9"/>
    <mergeCell ref="BW9:BY9"/>
    <mergeCell ref="BZ9:CB9"/>
    <mergeCell ref="EK9:EL9"/>
    <mergeCell ref="DH10:DI10"/>
    <mergeCell ref="DJ10:DK10"/>
    <mergeCell ref="DL10:DM10"/>
    <mergeCell ref="DJ9:DK9"/>
    <mergeCell ref="DH9:DI9"/>
    <mergeCell ref="DV9:DW9"/>
    <mergeCell ref="EA10:EB10"/>
    <mergeCell ref="EC10:ED10"/>
    <mergeCell ref="EE10:EF10"/>
    <mergeCell ref="EI9:EJ9"/>
    <mergeCell ref="DN10:DO10"/>
    <mergeCell ref="DP10:DQ10"/>
    <mergeCell ref="DY10:DZ10"/>
    <mergeCell ref="DY9:DZ9"/>
    <mergeCell ref="EA9:EB9"/>
    <mergeCell ref="EC9:ED9"/>
    <mergeCell ref="DL9:DM9"/>
    <mergeCell ref="DN9:DO9"/>
    <mergeCell ref="DP9:DQ9"/>
    <mergeCell ref="BQ9:BV9"/>
    <mergeCell ref="BA9:BD9"/>
    <mergeCell ref="DD12:DE12"/>
    <mergeCell ref="EK10:EL10"/>
    <mergeCell ref="FX11:FY11"/>
    <mergeCell ref="DH13:DI13"/>
    <mergeCell ref="DJ13:DK13"/>
    <mergeCell ref="AN13:AP13"/>
    <mergeCell ref="AQ13:AS13"/>
    <mergeCell ref="DB11:DC11"/>
    <mergeCell ref="DD11:DE11"/>
    <mergeCell ref="DB10:DC10"/>
    <mergeCell ref="DD10:DE10"/>
    <mergeCell ref="AT12:AV12"/>
    <mergeCell ref="BJ10:BM10"/>
    <mergeCell ref="BQ10:BV10"/>
    <mergeCell ref="BQ11:BV11"/>
    <mergeCell ref="BQ12:BV12"/>
    <mergeCell ref="BQ13:BV13"/>
    <mergeCell ref="BJ11:BM11"/>
    <mergeCell ref="AW13:AZ13"/>
    <mergeCell ref="CI10:CL10"/>
    <mergeCell ref="CI11:CL11"/>
    <mergeCell ref="AN11:AP11"/>
    <mergeCell ref="AQ11:AS11"/>
    <mergeCell ref="AT11:AV11"/>
    <mergeCell ref="AW11:AZ11"/>
    <mergeCell ref="EG10:EH10"/>
    <mergeCell ref="FU10:FV10"/>
    <mergeCell ref="FX10:FY10"/>
    <mergeCell ref="FK10:FL10"/>
    <mergeCell ref="EI10:EJ10"/>
    <mergeCell ref="DR10:DS10"/>
    <mergeCell ref="DT10:DU10"/>
    <mergeCell ref="EE12:EF12"/>
    <mergeCell ref="EG12:EH12"/>
    <mergeCell ref="DR12:DS12"/>
    <mergeCell ref="FG10:FH10"/>
    <mergeCell ref="FI10:FJ10"/>
    <mergeCell ref="ER10:ES10"/>
    <mergeCell ref="ET10:EU10"/>
    <mergeCell ref="EV10:EW10"/>
    <mergeCell ref="EX10:EY10"/>
    <mergeCell ref="EZ11:FA11"/>
    <mergeCell ref="FB11:FC11"/>
    <mergeCell ref="DH11:DI11"/>
    <mergeCell ref="DJ11:DK11"/>
    <mergeCell ref="EZ10:FA10"/>
    <mergeCell ref="FB10:FC10"/>
    <mergeCell ref="ER11:ES11"/>
    <mergeCell ref="ET11:EU11"/>
    <mergeCell ref="EV11:EW11"/>
    <mergeCell ref="EE11:EF11"/>
    <mergeCell ref="EG11:EH11"/>
    <mergeCell ref="EI11:EJ11"/>
    <mergeCell ref="EK11:EL11"/>
    <mergeCell ref="DV11:DW11"/>
    <mergeCell ref="DY11:DZ11"/>
    <mergeCell ref="EA11:EB11"/>
    <mergeCell ref="EC11:ED11"/>
    <mergeCell ref="DL11:DM11"/>
    <mergeCell ref="DN11:DO11"/>
    <mergeCell ref="DP11:DQ11"/>
    <mergeCell ref="DR11:DS11"/>
    <mergeCell ref="DT11:DU11"/>
    <mergeCell ref="DV10:DW10"/>
    <mergeCell ref="EX14:EY14"/>
    <mergeCell ref="EM10:EN10"/>
    <mergeCell ref="EP10:EQ10"/>
    <mergeCell ref="EX11:EY11"/>
    <mergeCell ref="EM11:EN11"/>
    <mergeCell ref="EP11:EQ11"/>
    <mergeCell ref="FQ11:FR11"/>
    <mergeCell ref="FS11:FT11"/>
    <mergeCell ref="FU11:FV11"/>
    <mergeCell ref="FD11:FE11"/>
    <mergeCell ref="FG11:FH11"/>
    <mergeCell ref="FI11:FJ11"/>
    <mergeCell ref="FK11:FL11"/>
    <mergeCell ref="FM11:FN11"/>
    <mergeCell ref="FO11:FP11"/>
    <mergeCell ref="ER12:ES12"/>
    <mergeCell ref="ET12:EU12"/>
    <mergeCell ref="ET13:EU13"/>
    <mergeCell ref="FU12:FV12"/>
    <mergeCell ref="EV12:EW12"/>
    <mergeCell ref="EX12:EY12"/>
    <mergeCell ref="EZ12:FA12"/>
    <mergeCell ref="FB12:FC12"/>
    <mergeCell ref="FM10:FN10"/>
    <mergeCell ref="FO10:FP10"/>
    <mergeCell ref="FQ10:FR10"/>
    <mergeCell ref="FS10:FT10"/>
    <mergeCell ref="FD10:FE10"/>
    <mergeCell ref="FK12:FL12"/>
    <mergeCell ref="FM12:FN12"/>
    <mergeCell ref="FO12:FP12"/>
    <mergeCell ref="FQ12:FR12"/>
    <mergeCell ref="FS12:FT12"/>
    <mergeCell ref="FD12:FE12"/>
    <mergeCell ref="FG12:FH12"/>
    <mergeCell ref="FI12:FJ12"/>
    <mergeCell ref="DH12:DI12"/>
    <mergeCell ref="DJ12:DK12"/>
    <mergeCell ref="EI12:EJ12"/>
    <mergeCell ref="EK12:EL12"/>
    <mergeCell ref="BA12:BD12"/>
    <mergeCell ref="CI12:CL12"/>
    <mergeCell ref="DR13:DS13"/>
    <mergeCell ref="DT13:DU13"/>
    <mergeCell ref="EZ13:FA13"/>
    <mergeCell ref="FB13:FC13"/>
    <mergeCell ref="EM13:EN13"/>
    <mergeCell ref="DL12:DM12"/>
    <mergeCell ref="DN12:DO12"/>
    <mergeCell ref="DP12:DQ12"/>
    <mergeCell ref="EM12:EN12"/>
    <mergeCell ref="EP12:EQ12"/>
    <mergeCell ref="BA13:BD13"/>
    <mergeCell ref="BE13:BI13"/>
    <mergeCell ref="CF12:CH12"/>
    <mergeCell ref="BO12:BP12"/>
    <mergeCell ref="BJ12:BM12"/>
    <mergeCell ref="CC13:CE13"/>
    <mergeCell ref="DB12:DC12"/>
    <mergeCell ref="DT12:DU12"/>
    <mergeCell ref="DV12:DW12"/>
    <mergeCell ref="DY12:DZ12"/>
    <mergeCell ref="EA12:EB12"/>
    <mergeCell ref="EC12:ED12"/>
    <mergeCell ref="EZ14:FA14"/>
    <mergeCell ref="FX13:FY13"/>
    <mergeCell ref="C14:H14"/>
    <mergeCell ref="I14:O14"/>
    <mergeCell ref="P14:S14"/>
    <mergeCell ref="Y14:AA14"/>
    <mergeCell ref="AB14:AD14"/>
    <mergeCell ref="AE14:AG14"/>
    <mergeCell ref="FQ13:FR13"/>
    <mergeCell ref="FS13:FT13"/>
    <mergeCell ref="FU13:FV13"/>
    <mergeCell ref="FD13:FE13"/>
    <mergeCell ref="FG13:FH13"/>
    <mergeCell ref="FI13:FJ13"/>
    <mergeCell ref="FK13:FL13"/>
    <mergeCell ref="FM13:FN13"/>
    <mergeCell ref="FO13:FP13"/>
    <mergeCell ref="EX13:EY13"/>
    <mergeCell ref="CI13:CL13"/>
    <mergeCell ref="DV13:DW13"/>
    <mergeCell ref="DY13:DZ13"/>
    <mergeCell ref="EA13:EB13"/>
    <mergeCell ref="ER13:ES13"/>
    <mergeCell ref="DB13:DC13"/>
    <mergeCell ref="DD13:DE13"/>
    <mergeCell ref="CF13:CH13"/>
    <mergeCell ref="BJ13:BM13"/>
    <mergeCell ref="BJ14:BM14"/>
    <mergeCell ref="AH14:AJ14"/>
    <mergeCell ref="AK14:AM14"/>
    <mergeCell ref="AN14:AP14"/>
    <mergeCell ref="CI14:CL14"/>
    <mergeCell ref="ER15:ES15"/>
    <mergeCell ref="EE15:EF15"/>
    <mergeCell ref="FX12:FY12"/>
    <mergeCell ref="AK12:AM12"/>
    <mergeCell ref="AN12:AP12"/>
    <mergeCell ref="AW12:AZ12"/>
    <mergeCell ref="EV13:EW13"/>
    <mergeCell ref="EE13:EF13"/>
    <mergeCell ref="EG13:EH13"/>
    <mergeCell ref="EI13:EJ13"/>
    <mergeCell ref="EK13:EL13"/>
    <mergeCell ref="AE13:AG13"/>
    <mergeCell ref="DL13:DM13"/>
    <mergeCell ref="EC13:ED13"/>
    <mergeCell ref="FX14:FY14"/>
    <mergeCell ref="FK14:FL14"/>
    <mergeCell ref="FM14:FN14"/>
    <mergeCell ref="FO14:FP14"/>
    <mergeCell ref="FQ14:FR14"/>
    <mergeCell ref="FS14:FT14"/>
    <mergeCell ref="FD14:FE14"/>
    <mergeCell ref="FG14:FH14"/>
    <mergeCell ref="FB14:FC14"/>
    <mergeCell ref="DN13:DO13"/>
    <mergeCell ref="DP13:DQ13"/>
    <mergeCell ref="FI14:FJ14"/>
    <mergeCell ref="FU14:FV14"/>
    <mergeCell ref="EP14:EQ14"/>
    <mergeCell ref="EP13:EQ13"/>
    <mergeCell ref="ER14:ES14"/>
    <mergeCell ref="ET14:EU14"/>
    <mergeCell ref="EV14:EW14"/>
    <mergeCell ref="DY15:DZ15"/>
    <mergeCell ref="EA15:EB15"/>
    <mergeCell ref="EC15:ED15"/>
    <mergeCell ref="DB15:DC15"/>
    <mergeCell ref="DN14:DO14"/>
    <mergeCell ref="DP14:DQ14"/>
    <mergeCell ref="DB14:DC14"/>
    <mergeCell ref="DN15:DO15"/>
    <mergeCell ref="DR14:DS14"/>
    <mergeCell ref="EK14:EL14"/>
    <mergeCell ref="EM14:EN14"/>
    <mergeCell ref="DD15:DE15"/>
    <mergeCell ref="EA14:EB14"/>
    <mergeCell ref="EC14:ED14"/>
    <mergeCell ref="EE14:EF14"/>
    <mergeCell ref="EG14:EH14"/>
    <mergeCell ref="EI14:EJ14"/>
    <mergeCell ref="DD14:DE14"/>
    <mergeCell ref="DT14:DU14"/>
    <mergeCell ref="DV14:DW14"/>
    <mergeCell ref="DH14:DI14"/>
    <mergeCell ref="DJ14:DK14"/>
    <mergeCell ref="DL14:DM14"/>
    <mergeCell ref="EG15:EH15"/>
    <mergeCell ref="EI15:EJ15"/>
    <mergeCell ref="EK15:EL15"/>
    <mergeCell ref="DY14:DZ14"/>
    <mergeCell ref="FX15:FY15"/>
    <mergeCell ref="FQ15:FR15"/>
    <mergeCell ref="FS15:FT15"/>
    <mergeCell ref="FU15:FV15"/>
    <mergeCell ref="FD15:FE15"/>
    <mergeCell ref="FG15:FH15"/>
    <mergeCell ref="FI15:FJ15"/>
    <mergeCell ref="FK15:FL15"/>
    <mergeCell ref="FM15:FN15"/>
    <mergeCell ref="FO15:FP15"/>
    <mergeCell ref="EX15:EY15"/>
    <mergeCell ref="EZ15:FA15"/>
    <mergeCell ref="FB15:FC15"/>
    <mergeCell ref="ET15:EU15"/>
    <mergeCell ref="EV15:EW15"/>
    <mergeCell ref="DV15:DW15"/>
    <mergeCell ref="FX16:FY16"/>
    <mergeCell ref="EM15:EN15"/>
    <mergeCell ref="EP15:EQ15"/>
    <mergeCell ref="FS16:FT16"/>
    <mergeCell ref="FD16:FE16"/>
    <mergeCell ref="FG16:FH16"/>
    <mergeCell ref="FI16:FJ16"/>
    <mergeCell ref="FM16:FN16"/>
    <mergeCell ref="EX16:EY16"/>
    <mergeCell ref="EZ16:FA16"/>
    <mergeCell ref="FB16:FC16"/>
    <mergeCell ref="ET16:EU16"/>
    <mergeCell ref="EV16:EW16"/>
    <mergeCell ref="EK16:EL16"/>
    <mergeCell ref="EM16:EN16"/>
    <mergeCell ref="FK16:FL16"/>
    <mergeCell ref="DA17:DB17"/>
    <mergeCell ref="DH17:DI17"/>
    <mergeCell ref="DJ17:DK17"/>
    <mergeCell ref="DL17:DM17"/>
    <mergeCell ref="DN17:DO17"/>
    <mergeCell ref="DR17:DS17"/>
    <mergeCell ref="DU17:DV17"/>
    <mergeCell ref="DB16:DC16"/>
    <mergeCell ref="DD16:DE16"/>
    <mergeCell ref="BQ16:BV16"/>
    <mergeCell ref="AQ17:AS17"/>
    <mergeCell ref="AT17:AV17"/>
    <mergeCell ref="AN15:AP15"/>
    <mergeCell ref="DP17:DQ17"/>
    <mergeCell ref="DH16:DI16"/>
    <mergeCell ref="DL16:DM16"/>
    <mergeCell ref="DN16:DO16"/>
    <mergeCell ref="DP16:DQ16"/>
    <mergeCell ref="DL15:DM15"/>
    <mergeCell ref="DP15:DQ15"/>
    <mergeCell ref="DR15:DS15"/>
    <mergeCell ref="DT15:DU15"/>
    <mergeCell ref="DH15:DI15"/>
    <mergeCell ref="DJ16:DK16"/>
    <mergeCell ref="BW15:BY15"/>
    <mergeCell ref="DR16:DS16"/>
    <mergeCell ref="DT16:DU16"/>
    <mergeCell ref="DV16:DW16"/>
    <mergeCell ref="EP17:EQ17"/>
    <mergeCell ref="EC17:ED17"/>
    <mergeCell ref="EE17:EF17"/>
    <mergeCell ref="EG17:EH17"/>
    <mergeCell ref="EI17:EJ17"/>
    <mergeCell ref="ER16:ES16"/>
    <mergeCell ref="EP16:EQ16"/>
    <mergeCell ref="DY16:DZ16"/>
    <mergeCell ref="EA16:EB16"/>
    <mergeCell ref="EC16:ED16"/>
    <mergeCell ref="EE16:EF16"/>
    <mergeCell ref="EG16:EH16"/>
    <mergeCell ref="EI16:EJ16"/>
    <mergeCell ref="DW17:DX17"/>
    <mergeCell ref="DY17:DZ17"/>
    <mergeCell ref="EL17:EM17"/>
    <mergeCell ref="EN17:EO17"/>
    <mergeCell ref="ER17:ES17"/>
    <mergeCell ref="EA17:EB17"/>
    <mergeCell ref="FT17:FU17"/>
    <mergeCell ref="AB15:AD15"/>
    <mergeCell ref="AE15:AG15"/>
    <mergeCell ref="AH15:AJ15"/>
    <mergeCell ref="AK15:AM15"/>
    <mergeCell ref="FM17:FN17"/>
    <mergeCell ref="FO17:FP17"/>
    <mergeCell ref="FQ17:FR17"/>
    <mergeCell ref="EZ17:FA17"/>
    <mergeCell ref="FC17:FD17"/>
    <mergeCell ref="FE17:FF17"/>
    <mergeCell ref="FG17:FH17"/>
    <mergeCell ref="FI17:FJ17"/>
    <mergeCell ref="FK17:FL17"/>
    <mergeCell ref="ET17:EU17"/>
    <mergeCell ref="EV17:EW17"/>
    <mergeCell ref="EX17:EY17"/>
    <mergeCell ref="FU16:FV16"/>
    <mergeCell ref="DJ15:DK15"/>
    <mergeCell ref="CI16:CL16"/>
    <mergeCell ref="AH17:AJ17"/>
    <mergeCell ref="AK17:AM17"/>
    <mergeCell ref="BO16:BP16"/>
    <mergeCell ref="AH16:AJ16"/>
    <mergeCell ref="AK16:AM16"/>
    <mergeCell ref="AN16:AP16"/>
    <mergeCell ref="AQ16:AS16"/>
    <mergeCell ref="BE15:BI17"/>
    <mergeCell ref="AQ15:AS15"/>
    <mergeCell ref="AB16:AD16"/>
    <mergeCell ref="FO16:FP16"/>
    <mergeCell ref="FQ16:FR16"/>
    <mergeCell ref="CI6:CL6"/>
    <mergeCell ref="CI7:CL7"/>
    <mergeCell ref="CI8:CL8"/>
    <mergeCell ref="CI9:CL9"/>
    <mergeCell ref="P8:S8"/>
    <mergeCell ref="I5:O6"/>
    <mergeCell ref="C5:H6"/>
    <mergeCell ref="P5:S6"/>
    <mergeCell ref="T5:X6"/>
    <mergeCell ref="Y5:AA6"/>
    <mergeCell ref="BE7:BI7"/>
    <mergeCell ref="AB8:AD8"/>
    <mergeCell ref="AE8:AG8"/>
    <mergeCell ref="AH8:AJ8"/>
    <mergeCell ref="AK8:AM8"/>
    <mergeCell ref="CI17:CL17"/>
    <mergeCell ref="AB17:AD17"/>
    <mergeCell ref="AT16:AV16"/>
    <mergeCell ref="AT15:AV15"/>
    <mergeCell ref="CF6:CH6"/>
    <mergeCell ref="CF7:CH7"/>
    <mergeCell ref="CF10:CH10"/>
    <mergeCell ref="CF11:CH11"/>
    <mergeCell ref="Y8:AA8"/>
    <mergeCell ref="AB13:AD13"/>
    <mergeCell ref="I13:O13"/>
    <mergeCell ref="AE5:AG5"/>
    <mergeCell ref="AH5:AJ5"/>
    <mergeCell ref="AW14:AZ14"/>
    <mergeCell ref="BA14:BD14"/>
    <mergeCell ref="BO11:BP11"/>
    <mergeCell ref="BQ7:BV7"/>
    <mergeCell ref="BJ9:BM9"/>
    <mergeCell ref="AW5:BI5"/>
    <mergeCell ref="BI28:BK28"/>
    <mergeCell ref="BL28:BN28"/>
    <mergeCell ref="BO28:BR28"/>
    <mergeCell ref="BO10:BP10"/>
    <mergeCell ref="BO17:CH17"/>
    <mergeCell ref="AW24:AZ24"/>
    <mergeCell ref="AA19:AZ19"/>
    <mergeCell ref="AA24:AV24"/>
    <mergeCell ref="AQ20:AS20"/>
    <mergeCell ref="AQ21:AS21"/>
    <mergeCell ref="AQ22:AS22"/>
    <mergeCell ref="AQ23:AS23"/>
    <mergeCell ref="AT21:AV21"/>
    <mergeCell ref="AT22:AV22"/>
    <mergeCell ref="AH9:AJ9"/>
    <mergeCell ref="AK9:AM9"/>
    <mergeCell ref="AN9:AP9"/>
    <mergeCell ref="AK10:AM10"/>
    <mergeCell ref="AN10:AP10"/>
    <mergeCell ref="AT9:AV9"/>
    <mergeCell ref="BZ10:CB10"/>
    <mergeCell ref="BW10:BY10"/>
    <mergeCell ref="AT14:AV14"/>
    <mergeCell ref="AB12:AD12"/>
    <mergeCell ref="AT28:AU28"/>
    <mergeCell ref="AH12:AJ12"/>
    <mergeCell ref="AE10:AG10"/>
    <mergeCell ref="AE7:AG7"/>
    <mergeCell ref="BE10:BI10"/>
    <mergeCell ref="AW10:AZ10"/>
    <mergeCell ref="A32:B34"/>
    <mergeCell ref="BE11:BI11"/>
    <mergeCell ref="BE12:BI12"/>
    <mergeCell ref="AQ7:AS7"/>
    <mergeCell ref="AT7:AV7"/>
    <mergeCell ref="AQ8:AS8"/>
    <mergeCell ref="AT8:AV8"/>
    <mergeCell ref="AC20:AP20"/>
    <mergeCell ref="AC21:AP21"/>
    <mergeCell ref="AC22:AP22"/>
    <mergeCell ref="AC23:AP23"/>
    <mergeCell ref="AE16:AG16"/>
    <mergeCell ref="AT20:AV20"/>
    <mergeCell ref="AW20:AZ20"/>
    <mergeCell ref="AW22:AZ22"/>
    <mergeCell ref="AW23:AZ23"/>
    <mergeCell ref="AE17:AG17"/>
    <mergeCell ref="AA20:AB20"/>
    <mergeCell ref="Z28:AH28"/>
    <mergeCell ref="Z29:AH29"/>
    <mergeCell ref="AE9:AG9"/>
    <mergeCell ref="AT23:AV23"/>
    <mergeCell ref="C13:H13"/>
    <mergeCell ref="P13:S13"/>
    <mergeCell ref="Y13:AA13"/>
    <mergeCell ref="AL28:AN28"/>
    <mergeCell ref="AO28:AS28"/>
    <mergeCell ref="AL29:AN29"/>
    <mergeCell ref="AO29:AS29"/>
    <mergeCell ref="AL30:AN30"/>
    <mergeCell ref="AO30:AS30"/>
    <mergeCell ref="Z33:AH33"/>
    <mergeCell ref="CB33:CD33"/>
    <mergeCell ref="CB34:CD34"/>
    <mergeCell ref="CB38:CD38"/>
    <mergeCell ref="CF14:CH14"/>
    <mergeCell ref="BZ13:CB13"/>
    <mergeCell ref="BZ14:CB14"/>
    <mergeCell ref="BZ15:CB15"/>
    <mergeCell ref="CC14:CE14"/>
    <mergeCell ref="CC15:CE15"/>
    <mergeCell ref="CI15:CL15"/>
    <mergeCell ref="CC16:CE16"/>
    <mergeCell ref="BQ14:BV14"/>
    <mergeCell ref="CF16:CH16"/>
    <mergeCell ref="BW16:BY16"/>
    <mergeCell ref="BW14:BY14"/>
    <mergeCell ref="BW13:BY13"/>
    <mergeCell ref="CH42:CL42"/>
    <mergeCell ref="BO18:CL25"/>
    <mergeCell ref="CE28:CG28"/>
    <mergeCell ref="CH28:CL28"/>
    <mergeCell ref="CH30:CL30"/>
    <mergeCell ref="CE31:CG31"/>
    <mergeCell ref="CH31:CL31"/>
    <mergeCell ref="CE36:CG36"/>
    <mergeCell ref="CB35:CD35"/>
    <mergeCell ref="CB36:CD36"/>
    <mergeCell ref="CB37:CD37"/>
    <mergeCell ref="BO41:BR43"/>
    <mergeCell ref="CE41:CG41"/>
    <mergeCell ref="CH41:CL41"/>
    <mergeCell ref="CE42:CG42"/>
    <mergeCell ref="BS42:CA42"/>
    <mergeCell ref="AL37:AN37"/>
    <mergeCell ref="AO37:AS37"/>
    <mergeCell ref="AL38:AN38"/>
    <mergeCell ref="AO38:AS38"/>
    <mergeCell ref="AO33:AS33"/>
    <mergeCell ref="C10:H10"/>
    <mergeCell ref="I10:O10"/>
    <mergeCell ref="P10:S10"/>
    <mergeCell ref="Y10:AA10"/>
    <mergeCell ref="AB10:AD10"/>
    <mergeCell ref="CB39:CD39"/>
    <mergeCell ref="CB40:CD40"/>
    <mergeCell ref="CB41:CD41"/>
    <mergeCell ref="CB42:CD42"/>
    <mergeCell ref="CB43:CD43"/>
    <mergeCell ref="BS29:CA29"/>
    <mergeCell ref="BS30:CA30"/>
    <mergeCell ref="BS31:CA31"/>
    <mergeCell ref="BS32:CA32"/>
    <mergeCell ref="BS33:CA33"/>
    <mergeCell ref="BS34:CA34"/>
    <mergeCell ref="BS35:CA35"/>
    <mergeCell ref="BS36:CA36"/>
    <mergeCell ref="BS37:CA37"/>
    <mergeCell ref="BS38:CA38"/>
    <mergeCell ref="BS39:CA39"/>
    <mergeCell ref="BS40:CA40"/>
    <mergeCell ref="BS41:CA41"/>
    <mergeCell ref="Z38:AH38"/>
    <mergeCell ref="Z39:AH39"/>
    <mergeCell ref="Z40:AH40"/>
    <mergeCell ref="Z41:AH41"/>
    <mergeCell ref="Z42:AH42"/>
    <mergeCell ref="Z43:AH43"/>
    <mergeCell ref="C28:O28"/>
    <mergeCell ref="C29:O29"/>
    <mergeCell ref="C30:O31"/>
    <mergeCell ref="C32:O32"/>
    <mergeCell ref="C33:O34"/>
    <mergeCell ref="C35:O35"/>
    <mergeCell ref="C36:O37"/>
    <mergeCell ref="C38:O38"/>
    <mergeCell ref="C39:O40"/>
    <mergeCell ref="C41:O41"/>
    <mergeCell ref="C42:O43"/>
    <mergeCell ref="V28:Y28"/>
    <mergeCell ref="P29:R31"/>
    <mergeCell ref="P28:R28"/>
    <mergeCell ref="S29:U31"/>
    <mergeCell ref="V29:Y31"/>
    <mergeCell ref="V38:Y40"/>
    <mergeCell ref="V41:Y43"/>
    <mergeCell ref="Z34:AH34"/>
    <mergeCell ref="Z35:AH35"/>
    <mergeCell ref="Z36:AH36"/>
    <mergeCell ref="Z37:AH37"/>
    <mergeCell ref="S41:U43"/>
    <mergeCell ref="S38:U40"/>
    <mergeCell ref="S35:U37"/>
    <mergeCell ref="S32:U34"/>
    <mergeCell ref="S28:U28"/>
    <mergeCell ref="P32:R34"/>
    <mergeCell ref="P35:R37"/>
    <mergeCell ref="P38:R40"/>
    <mergeCell ref="BW46:CL46"/>
    <mergeCell ref="CH44:CL44"/>
    <mergeCell ref="CE44:CG44"/>
    <mergeCell ref="A44:CD44"/>
    <mergeCell ref="A26:CL26"/>
    <mergeCell ref="AI28:AK28"/>
    <mergeCell ref="AI29:AK29"/>
    <mergeCell ref="AI30:AK30"/>
    <mergeCell ref="AI31:AK31"/>
    <mergeCell ref="AI32:AK32"/>
    <mergeCell ref="AI33:AK33"/>
    <mergeCell ref="AI34:AK34"/>
    <mergeCell ref="AI35:AK35"/>
    <mergeCell ref="AI36:AK36"/>
    <mergeCell ref="AI37:AK37"/>
    <mergeCell ref="AI38:AK38"/>
    <mergeCell ref="AI39:AK39"/>
    <mergeCell ref="AI40:AK40"/>
    <mergeCell ref="AI41:AK41"/>
    <mergeCell ref="AI42:AK42"/>
    <mergeCell ref="AI43:AK43"/>
    <mergeCell ref="AV28:BH28"/>
    <mergeCell ref="AV29:BH29"/>
    <mergeCell ref="AV30:BH31"/>
    <mergeCell ref="AV32:BH32"/>
    <mergeCell ref="AV33:BH34"/>
    <mergeCell ref="AV35:BH35"/>
    <mergeCell ref="AV36:BH37"/>
    <mergeCell ref="AV38:BH38"/>
    <mergeCell ref="AV39:BH40"/>
    <mergeCell ref="AV41:BH41"/>
    <mergeCell ref="AV42:BH43"/>
  </mergeCells>
  <phoneticPr fontId="2"/>
  <conditionalFormatting sqref="BO41">
    <cfRule type="expression" dxfId="15" priority="13">
      <formula>OR(BO41="人数不足10人から",BO41="人数不足20人から")</formula>
    </cfRule>
    <cfRule type="expression" dxfId="14" priority="14">
      <formula>BO41=CZ40</formula>
    </cfRule>
  </conditionalFormatting>
  <conditionalFormatting sqref="V35 V32 V38 V41">
    <cfRule type="expression" dxfId="13" priority="30">
      <formula>OR(V32="人数不足10人から",V32="人数不足20人から")</formula>
    </cfRule>
    <cfRule type="expression" dxfId="12" priority="31">
      <formula>V32=CT31</formula>
    </cfRule>
  </conditionalFormatting>
  <conditionalFormatting sqref="V29">
    <cfRule type="expression" dxfId="11" priority="11">
      <formula>OR(V29="人数不足10人から",V29="人数不足20人から")</formula>
    </cfRule>
    <cfRule type="expression" dxfId="10" priority="12">
      <formula>V29=CT28</formula>
    </cfRule>
  </conditionalFormatting>
  <conditionalFormatting sqref="BO38">
    <cfRule type="expression" dxfId="9" priority="9">
      <formula>OR(BO38="人数不足10人から",BO38="人数不足20人から")</formula>
    </cfRule>
    <cfRule type="expression" dxfId="8" priority="10">
      <formula>BO38=CZ37</formula>
    </cfRule>
  </conditionalFormatting>
  <conditionalFormatting sqref="BO35">
    <cfRule type="expression" dxfId="7" priority="7">
      <formula>OR(BO35="人数不足10人から",BO35="人数不足20人から")</formula>
    </cfRule>
    <cfRule type="expression" dxfId="6" priority="8">
      <formula>BO35=CZ34</formula>
    </cfRule>
  </conditionalFormatting>
  <conditionalFormatting sqref="BO32">
    <cfRule type="expression" dxfId="5" priority="5">
      <formula>OR(BO32="人数不足10人から",BO32="人数不足20人から")</formula>
    </cfRule>
    <cfRule type="expression" dxfId="4" priority="6">
      <formula>BO32=CZ31</formula>
    </cfRule>
  </conditionalFormatting>
  <conditionalFormatting sqref="BO29">
    <cfRule type="expression" dxfId="3" priority="3">
      <formula>OR(BO29="人数不足10人から",BO29="人数不足20人から")</formula>
    </cfRule>
    <cfRule type="expression" dxfId="2" priority="4">
      <formula>BO29=CZ28</formula>
    </cfRule>
  </conditionalFormatting>
  <conditionalFormatting sqref="A44:CD44">
    <cfRule type="expression" dxfId="1" priority="2">
      <formula>$DA$43="B"</formula>
    </cfRule>
  </conditionalFormatting>
  <pageMargins left="0.7" right="0.7" top="0.75" bottom="0.75" header="0.3" footer="0.3"/>
  <pageSetup paperSize="9" scale="47" orientation="landscape" verticalDpi="300" r:id="rId1"/>
  <ignoredErrors>
    <ignoredError sqref="AW7:AW9 DH7:DW14 BE7:BI9" formulaRange="1"/>
    <ignoredError sqref="C30 C33 C36 C39 C42 AV30 AV42 AV39 AV36 AV33"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55EFC33D-2ABF-4151-BD85-C482E1DC36FE}">
            <xm:f>$AB$1=データシートマスタ!$A$3</xm:f>
            <x14:dxf>
              <font>
                <b/>
                <i val="0"/>
                <color rgb="FFFF0000"/>
              </font>
            </x14:dxf>
          </x14:cfRule>
          <xm:sqref>AB1:AR2</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CABFEB1-344C-4B47-BBEA-30C90CFC7CF5}">
          <x14:formula1>
            <xm:f>データシートマスタ!$A$3:$A$6</xm:f>
          </x14:formula1>
          <xm:sqref>AB1</xm:sqref>
        </x14:dataValidation>
        <x14:dataValidation type="list" allowBlank="1" showInputMessage="1" showErrorMessage="1" xr:uid="{323C8B91-1665-4E48-842A-1231E6725487}">
          <x14:formula1>
            <xm:f>データシートマスタ!$A$11:$A$14</xm:f>
          </x14:formula1>
          <xm:sqref>C7:H14</xm:sqref>
        </x14:dataValidation>
        <x14:dataValidation type="list" allowBlank="1" showInputMessage="1" showErrorMessage="1" xr:uid="{1DCB5B7F-554B-4035-8E51-5D8EC71B601A}">
          <x14:formula1>
            <xm:f>データシートマスタ!$A$29:$A$30</xm:f>
          </x14:formula1>
          <xm:sqref>P7:S14</xm:sqref>
        </x14:dataValidation>
        <x14:dataValidation type="list" allowBlank="1" showInputMessage="1" showErrorMessage="1" xr:uid="{2F6C41CD-BAF7-496E-B544-607C06AE8B52}">
          <x14:formula1>
            <xm:f>データシートマスタ!$A$19:$A$24</xm:f>
          </x14:formula1>
          <xm:sqref>I7:O14</xm:sqref>
        </x14:dataValidation>
        <x14:dataValidation type="list" allowBlank="1" showInputMessage="1" showErrorMessage="1" xr:uid="{6C07E316-9B1A-4A48-B6C0-F91E90D9700E}">
          <x14:formula1>
            <xm:f>データシートマスタ!$Y$3:$Y$44</xm:f>
          </x14:formula1>
          <xm:sqref>C35 AV41 C32 C29 C38 AV38 AV35 AV32 AV29 C41</xm:sqref>
        </x14:dataValidation>
        <x14:dataValidation type="list" allowBlank="1" showInputMessage="1" showErrorMessage="1" xr:uid="{E5C53EA5-AE01-4D5C-8E3D-1862F0419911}">
          <x14:formula1>
            <xm:f>データシートマスタ!$Q$2:$Q$20</xm:f>
          </x14:formula1>
          <xm:sqref>BQ7:BV16</xm:sqref>
        </x14:dataValidation>
        <x14:dataValidation type="list" allowBlank="1" showInputMessage="1" showErrorMessage="1" xr:uid="{F693497E-66EE-453E-AFC2-AB902DBA1AC0}">
          <x14:formula1>
            <xm:f>データシートマスタ!$AO$11:$AO$15</xm:f>
          </x14:formula1>
          <xm:sqref>AC21:AP25</xm:sqref>
        </x14:dataValidation>
        <x14:dataValidation type="list" allowBlank="1" showInputMessage="1" showErrorMessage="1" xr:uid="{42942A7D-FD64-4BB0-83BF-D356A536CAE0}">
          <x14:formula1>
            <xm:f>データシートマスタ!$AO$3:$AO$5</xm:f>
          </x14:formula1>
          <xm:sqref>C21:N22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BCA79-CF50-4DC0-8ECE-9E171B18A495}">
  <sheetPr>
    <tabColor theme="9" tint="0.39997558519241921"/>
    <pageSetUpPr fitToPage="1"/>
  </sheetPr>
  <dimension ref="A1:CZ38"/>
  <sheetViews>
    <sheetView showZeros="0" view="pageBreakPreview" zoomScaleNormal="100" zoomScaleSheetLayoutView="100" workbookViewId="0">
      <selection activeCell="BR1" sqref="BR1:BS2"/>
    </sheetView>
  </sheetViews>
  <sheetFormatPr defaultColWidth="2.5" defaultRowHeight="24.75" customHeight="1"/>
  <cols>
    <col min="1" max="91" width="2.5" customWidth="1"/>
    <col min="96" max="96" width="5.625" style="77" customWidth="1"/>
    <col min="97" max="97" width="8" style="77" customWidth="1"/>
    <col min="98" max="98" width="41" style="78" customWidth="1"/>
    <col min="99" max="99" width="6.625" style="78" customWidth="1"/>
    <col min="100" max="100" width="5.875" style="78" customWidth="1"/>
    <col min="101" max="101" width="7.625" style="78" customWidth="1"/>
    <col min="102" max="102" width="6.125" style="77" customWidth="1"/>
    <col min="104" max="104" width="6" customWidth="1"/>
  </cols>
  <sheetData>
    <row r="1" spans="1:102" ht="24.75" customHeight="1">
      <c r="A1" s="478" t="s">
        <v>105</v>
      </c>
      <c r="B1" s="479"/>
      <c r="C1" s="479"/>
      <c r="D1" s="479"/>
      <c r="E1" s="479"/>
      <c r="F1" s="479"/>
      <c r="G1" s="479"/>
      <c r="H1" s="479"/>
      <c r="I1" s="479"/>
      <c r="J1" s="479"/>
      <c r="K1" s="479"/>
      <c r="L1" s="479"/>
      <c r="M1" s="479"/>
      <c r="N1" s="479"/>
      <c r="O1" s="479"/>
      <c r="P1" s="479"/>
      <c r="Q1" s="479"/>
      <c r="R1" s="479"/>
      <c r="S1" s="479"/>
      <c r="T1" s="480"/>
      <c r="U1" s="602"/>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4"/>
      <c r="AT1" s="463" t="s">
        <v>77</v>
      </c>
      <c r="AU1" s="464"/>
      <c r="AV1" s="464"/>
      <c r="AW1" s="464"/>
      <c r="AX1" s="464"/>
      <c r="AY1" s="464"/>
      <c r="AZ1" s="653">
        <f>'入力①(交流の家)'!AY1</f>
        <v>0</v>
      </c>
      <c r="BA1" s="653"/>
      <c r="BB1" s="653"/>
      <c r="BC1" s="653"/>
      <c r="BD1" s="653"/>
      <c r="BE1" s="653"/>
      <c r="BF1" s="653"/>
      <c r="BG1" s="653"/>
      <c r="BH1" s="649" t="s">
        <v>0</v>
      </c>
      <c r="BI1" s="649"/>
      <c r="BJ1" s="651">
        <f>'入力①(交流の家)'!BI1</f>
        <v>0</v>
      </c>
      <c r="BK1" s="651"/>
      <c r="BL1" s="651"/>
      <c r="BM1" s="649" t="s">
        <v>1</v>
      </c>
      <c r="BN1" s="649"/>
      <c r="BO1" s="651">
        <f>'入力①(交流の家)'!BN1</f>
        <v>0</v>
      </c>
      <c r="BP1" s="651"/>
      <c r="BQ1" s="651"/>
      <c r="BR1" s="649" t="s">
        <v>2</v>
      </c>
      <c r="BS1" s="649"/>
      <c r="BT1" s="649" t="s">
        <v>3</v>
      </c>
      <c r="BU1" s="649" t="e">
        <f>'入力①(交流の家)'!BT1</f>
        <v>#NUM!</v>
      </c>
      <c r="BV1" s="649"/>
      <c r="BW1" s="649" t="s">
        <v>4</v>
      </c>
      <c r="BX1" s="649" t="s">
        <v>5</v>
      </c>
      <c r="BY1" s="649"/>
      <c r="BZ1" s="651">
        <f>'入力①(交流の家)'!BY1</f>
        <v>0</v>
      </c>
      <c r="CA1" s="651"/>
      <c r="CB1" s="651"/>
      <c r="CC1" s="649" t="s">
        <v>1</v>
      </c>
      <c r="CD1" s="649"/>
      <c r="CE1" s="651">
        <f>'入力①(交流の家)'!CD1</f>
        <v>0</v>
      </c>
      <c r="CF1" s="651"/>
      <c r="CG1" s="651"/>
      <c r="CH1" s="649" t="s">
        <v>2</v>
      </c>
      <c r="CI1" s="649"/>
      <c r="CJ1" s="437" t="s">
        <v>3</v>
      </c>
      <c r="CK1" s="437" t="e">
        <f>'入力①(交流の家)'!CJ1</f>
        <v>#NUM!</v>
      </c>
      <c r="CL1" s="437"/>
      <c r="CM1" s="499" t="s">
        <v>4</v>
      </c>
      <c r="CN1" s="35"/>
    </row>
    <row r="2" spans="1:102" ht="24.75" customHeight="1" thickBot="1">
      <c r="A2" s="481"/>
      <c r="B2" s="482"/>
      <c r="C2" s="482"/>
      <c r="D2" s="482"/>
      <c r="E2" s="482"/>
      <c r="F2" s="482"/>
      <c r="G2" s="482"/>
      <c r="H2" s="482"/>
      <c r="I2" s="482"/>
      <c r="J2" s="482"/>
      <c r="K2" s="482"/>
      <c r="L2" s="482"/>
      <c r="M2" s="482"/>
      <c r="N2" s="482"/>
      <c r="O2" s="482"/>
      <c r="P2" s="482"/>
      <c r="Q2" s="482"/>
      <c r="R2" s="482"/>
      <c r="S2" s="482"/>
      <c r="T2" s="483"/>
      <c r="U2" s="602"/>
      <c r="V2" s="603"/>
      <c r="W2" s="603"/>
      <c r="X2" s="603"/>
      <c r="Y2" s="603"/>
      <c r="Z2" s="603"/>
      <c r="AA2" s="603"/>
      <c r="AB2" s="603"/>
      <c r="AC2" s="603"/>
      <c r="AD2" s="603"/>
      <c r="AE2" s="603"/>
      <c r="AF2" s="603"/>
      <c r="AG2" s="603"/>
      <c r="AH2" s="603"/>
      <c r="AI2" s="603"/>
      <c r="AJ2" s="603"/>
      <c r="AK2" s="603"/>
      <c r="AL2" s="603"/>
      <c r="AM2" s="603"/>
      <c r="AN2" s="603"/>
      <c r="AO2" s="603"/>
      <c r="AP2" s="603"/>
      <c r="AQ2" s="603"/>
      <c r="AR2" s="603"/>
      <c r="AS2" s="604"/>
      <c r="AT2" s="465"/>
      <c r="AU2" s="466"/>
      <c r="AV2" s="466"/>
      <c r="AW2" s="466"/>
      <c r="AX2" s="466"/>
      <c r="AY2" s="466"/>
      <c r="AZ2" s="654"/>
      <c r="BA2" s="654"/>
      <c r="BB2" s="654"/>
      <c r="BC2" s="654"/>
      <c r="BD2" s="654"/>
      <c r="BE2" s="654"/>
      <c r="BF2" s="654"/>
      <c r="BG2" s="654"/>
      <c r="BH2" s="650"/>
      <c r="BI2" s="650"/>
      <c r="BJ2" s="652"/>
      <c r="BK2" s="652"/>
      <c r="BL2" s="652"/>
      <c r="BM2" s="650"/>
      <c r="BN2" s="650"/>
      <c r="BO2" s="652"/>
      <c r="BP2" s="652"/>
      <c r="BQ2" s="652"/>
      <c r="BR2" s="650"/>
      <c r="BS2" s="650"/>
      <c r="BT2" s="650"/>
      <c r="BU2" s="650"/>
      <c r="BV2" s="650"/>
      <c r="BW2" s="650"/>
      <c r="BX2" s="650"/>
      <c r="BY2" s="650"/>
      <c r="BZ2" s="652"/>
      <c r="CA2" s="652"/>
      <c r="CB2" s="652"/>
      <c r="CC2" s="650"/>
      <c r="CD2" s="650"/>
      <c r="CE2" s="652"/>
      <c r="CF2" s="652"/>
      <c r="CG2" s="652"/>
      <c r="CH2" s="650"/>
      <c r="CI2" s="650"/>
      <c r="CJ2" s="438"/>
      <c r="CK2" s="438"/>
      <c r="CL2" s="438"/>
      <c r="CM2" s="500"/>
      <c r="CN2" s="35"/>
      <c r="CS2" s="77" t="s">
        <v>183</v>
      </c>
    </row>
    <row r="3" spans="1:102" ht="24.75" customHeight="1" thickBot="1">
      <c r="A3" s="50"/>
      <c r="B3" s="50"/>
      <c r="C3" s="50"/>
      <c r="D3" s="50"/>
      <c r="E3" s="50"/>
      <c r="F3" s="50"/>
      <c r="G3" s="50"/>
      <c r="H3" s="50"/>
      <c r="I3" s="50"/>
      <c r="J3" s="50"/>
      <c r="K3" s="50"/>
      <c r="L3" s="50"/>
      <c r="M3" s="50"/>
      <c r="N3" s="50"/>
      <c r="O3" s="50"/>
      <c r="P3" s="50"/>
      <c r="Q3" s="50"/>
      <c r="R3" s="50"/>
      <c r="S3" s="50"/>
      <c r="T3" s="50"/>
      <c r="U3" s="49"/>
      <c r="V3" s="49"/>
      <c r="W3" s="49"/>
      <c r="X3" s="49"/>
      <c r="Y3" s="49"/>
      <c r="Z3" s="49"/>
      <c r="AA3" s="49"/>
      <c r="AB3" s="49"/>
      <c r="AC3" s="49"/>
      <c r="AD3" s="49"/>
      <c r="AE3" s="49"/>
      <c r="AF3" s="49"/>
      <c r="AG3" s="49"/>
      <c r="AH3" s="49"/>
      <c r="AI3" s="49"/>
      <c r="AJ3" s="49"/>
      <c r="AK3" s="49"/>
      <c r="AL3" s="49"/>
      <c r="AM3" s="49"/>
      <c r="AN3" s="49"/>
      <c r="AO3" s="49"/>
      <c r="AP3" s="49"/>
      <c r="AQ3" s="49"/>
      <c r="AR3" s="49"/>
      <c r="AS3" s="52"/>
      <c r="AT3" s="51"/>
      <c r="AU3" s="51"/>
      <c r="AV3" s="51"/>
      <c r="AW3" s="51"/>
      <c r="AX3" s="51"/>
      <c r="AY3" s="50"/>
      <c r="AZ3" s="53"/>
      <c r="BA3" s="53"/>
      <c r="BB3" s="53"/>
      <c r="BC3" s="53"/>
      <c r="BD3" s="53"/>
      <c r="BE3" s="53"/>
      <c r="BF3" s="53"/>
      <c r="BG3" s="53"/>
      <c r="BH3" s="54"/>
      <c r="BI3" s="54"/>
      <c r="BJ3" s="53"/>
      <c r="BK3" s="53"/>
      <c r="BL3" s="53"/>
      <c r="BM3" s="54"/>
      <c r="BN3" s="54"/>
      <c r="BO3" s="53"/>
      <c r="BP3" s="53"/>
      <c r="BQ3" s="53"/>
      <c r="BR3" s="54"/>
      <c r="BS3" s="54"/>
      <c r="BT3" s="54"/>
      <c r="BU3" s="54"/>
      <c r="BV3" s="54"/>
      <c r="BW3" s="54"/>
      <c r="BX3" s="54"/>
      <c r="BY3" s="54"/>
      <c r="BZ3" s="53"/>
      <c r="CA3" s="53"/>
      <c r="CB3" s="53"/>
      <c r="CC3" s="54"/>
      <c r="CD3" s="54"/>
      <c r="CE3" s="53"/>
      <c r="CF3" s="53"/>
      <c r="CG3" s="53"/>
      <c r="CH3" s="54"/>
      <c r="CI3" s="54"/>
      <c r="CJ3" s="54"/>
      <c r="CK3" s="49"/>
      <c r="CL3" s="49"/>
      <c r="CM3" s="49"/>
      <c r="CN3" s="35"/>
    </row>
    <row r="4" spans="1:102" ht="24.75" customHeight="1">
      <c r="A4" s="536" t="s">
        <v>103</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8"/>
      <c r="AE4" s="28"/>
      <c r="AF4" s="28"/>
      <c r="AG4" s="626" t="s">
        <v>140</v>
      </c>
      <c r="AH4" s="627"/>
      <c r="AI4" s="627"/>
      <c r="AJ4" s="627"/>
      <c r="AK4" s="627"/>
      <c r="AL4" s="627"/>
      <c r="AM4" s="627"/>
      <c r="AN4" s="627"/>
      <c r="AO4" s="627"/>
      <c r="AP4" s="627"/>
      <c r="AQ4" s="627"/>
      <c r="AR4" s="627"/>
      <c r="AS4" s="627"/>
      <c r="AT4" s="627"/>
      <c r="AU4" s="627"/>
      <c r="AV4" s="627"/>
      <c r="AW4" s="627"/>
      <c r="AX4" s="627"/>
      <c r="AY4" s="627"/>
      <c r="AZ4" s="627"/>
      <c r="BA4" s="627"/>
      <c r="BB4" s="627"/>
      <c r="BC4" s="627"/>
      <c r="BD4" s="627"/>
      <c r="BE4" s="627"/>
      <c r="BF4" s="627"/>
      <c r="BG4" s="627"/>
      <c r="BH4" s="627"/>
      <c r="BI4" s="627"/>
      <c r="BJ4" s="627"/>
      <c r="BK4" s="628"/>
      <c r="BN4" s="622" t="s">
        <v>141</v>
      </c>
      <c r="BO4" s="623"/>
      <c r="BP4" s="623"/>
      <c r="BQ4" s="623"/>
      <c r="BR4" s="623"/>
      <c r="BS4" s="623"/>
      <c r="BT4" s="623"/>
      <c r="BU4" s="623"/>
      <c r="BV4" s="623"/>
      <c r="BW4" s="623"/>
      <c r="BX4" s="623"/>
      <c r="BY4" s="623"/>
      <c r="BZ4" s="623"/>
      <c r="CA4" s="623"/>
      <c r="CB4" s="623"/>
      <c r="CC4" s="623"/>
      <c r="CD4" s="623"/>
      <c r="CE4" s="623"/>
      <c r="CF4" s="623"/>
      <c r="CG4" s="623"/>
      <c r="CH4" s="623"/>
      <c r="CI4" s="623"/>
      <c r="CJ4" s="623"/>
      <c r="CK4" s="623"/>
      <c r="CL4" s="623"/>
      <c r="CM4" s="624"/>
      <c r="CR4" s="87"/>
      <c r="CS4" s="90" t="s">
        <v>182</v>
      </c>
      <c r="CT4" s="81" t="s">
        <v>143</v>
      </c>
      <c r="CU4" s="81" t="s">
        <v>144</v>
      </c>
      <c r="CV4" s="81" t="s">
        <v>145</v>
      </c>
      <c r="CW4" s="81" t="s">
        <v>146</v>
      </c>
      <c r="CX4" s="82" t="s">
        <v>179</v>
      </c>
    </row>
    <row r="5" spans="1:102" ht="24.75" customHeight="1">
      <c r="A5" s="655"/>
      <c r="B5" s="656"/>
      <c r="C5" s="625" t="s">
        <v>34</v>
      </c>
      <c r="D5" s="625"/>
      <c r="E5" s="625"/>
      <c r="F5" s="625"/>
      <c r="G5" s="625"/>
      <c r="H5" s="625"/>
      <c r="I5" s="625" t="s">
        <v>393</v>
      </c>
      <c r="J5" s="625"/>
      <c r="K5" s="625"/>
      <c r="L5" s="625"/>
      <c r="M5" s="625"/>
      <c r="N5" s="625"/>
      <c r="O5" s="625"/>
      <c r="P5" s="625"/>
      <c r="Q5" s="625" t="s">
        <v>8</v>
      </c>
      <c r="R5" s="625"/>
      <c r="S5" s="625"/>
      <c r="T5" s="625"/>
      <c r="U5" s="625" t="s">
        <v>102</v>
      </c>
      <c r="V5" s="625"/>
      <c r="W5" s="625"/>
      <c r="X5" s="625"/>
      <c r="Y5" s="625" t="s">
        <v>31</v>
      </c>
      <c r="Z5" s="625"/>
      <c r="AA5" s="625"/>
      <c r="AB5" s="625"/>
      <c r="AC5" s="625"/>
      <c r="AD5" s="662"/>
      <c r="AG5" s="612"/>
      <c r="AH5" s="613"/>
      <c r="AI5" s="632" t="s">
        <v>29</v>
      </c>
      <c r="AJ5" s="632"/>
      <c r="AK5" s="632"/>
      <c r="AL5" s="632"/>
      <c r="AM5" s="632"/>
      <c r="AN5" s="632"/>
      <c r="AO5" s="632"/>
      <c r="AP5" s="632"/>
      <c r="AQ5" s="632"/>
      <c r="AR5" s="632"/>
      <c r="AS5" s="632"/>
      <c r="AT5" s="632"/>
      <c r="AU5" s="632"/>
      <c r="AV5" s="632"/>
      <c r="AW5" s="632"/>
      <c r="AX5" s="614" t="s">
        <v>8</v>
      </c>
      <c r="AY5" s="614"/>
      <c r="AZ5" s="614"/>
      <c r="BA5" s="614"/>
      <c r="BB5" s="614" t="s">
        <v>30</v>
      </c>
      <c r="BC5" s="614"/>
      <c r="BD5" s="614"/>
      <c r="BE5" s="614"/>
      <c r="BF5" s="614" t="s">
        <v>31</v>
      </c>
      <c r="BG5" s="614"/>
      <c r="BH5" s="614"/>
      <c r="BI5" s="614"/>
      <c r="BJ5" s="614"/>
      <c r="BK5" s="615"/>
      <c r="BN5" s="629"/>
      <c r="BO5" s="630"/>
      <c r="BP5" s="630"/>
      <c r="BQ5" s="630"/>
      <c r="BR5" s="630"/>
      <c r="BS5" s="630"/>
      <c r="BT5" s="630"/>
      <c r="BU5" s="630"/>
      <c r="BV5" s="630"/>
      <c r="BW5" s="630"/>
      <c r="BX5" s="630"/>
      <c r="BY5" s="631"/>
      <c r="BZ5" s="614" t="s">
        <v>8</v>
      </c>
      <c r="CA5" s="614"/>
      <c r="CB5" s="614"/>
      <c r="CC5" s="614"/>
      <c r="CD5" s="614" t="s">
        <v>30</v>
      </c>
      <c r="CE5" s="614"/>
      <c r="CF5" s="614"/>
      <c r="CG5" s="614"/>
      <c r="CH5" s="614" t="s">
        <v>31</v>
      </c>
      <c r="CI5" s="614"/>
      <c r="CJ5" s="614"/>
      <c r="CK5" s="614"/>
      <c r="CL5" s="614"/>
      <c r="CM5" s="615"/>
      <c r="CR5" s="88" t="s">
        <v>147</v>
      </c>
      <c r="CS5" s="91">
        <f>IF(CX5=$CS$2,COUNTIF($CX$5:CX5,CX5),0)</f>
        <v>0</v>
      </c>
      <c r="CT5" s="79" t="str">
        <f>$A$4&amp;C6&amp;I6</f>
        <v>レストラン食▼選択してください▼選択してください</v>
      </c>
      <c r="CU5" s="79" t="str">
        <f>Q6</f>
        <v/>
      </c>
      <c r="CV5" s="79">
        <f>U6</f>
        <v>0</v>
      </c>
      <c r="CW5" s="80">
        <f>Y6</f>
        <v>0</v>
      </c>
      <c r="CX5" s="83" t="str">
        <f>IF(CW5=0,"B","A")</f>
        <v>B</v>
      </c>
    </row>
    <row r="6" spans="1:102" ht="24.75" customHeight="1">
      <c r="A6" s="638">
        <v>1</v>
      </c>
      <c r="B6" s="639"/>
      <c r="C6" s="645" t="s">
        <v>32</v>
      </c>
      <c r="D6" s="645"/>
      <c r="E6" s="645"/>
      <c r="F6" s="645"/>
      <c r="G6" s="645"/>
      <c r="H6" s="645"/>
      <c r="I6" s="645" t="s">
        <v>388</v>
      </c>
      <c r="J6" s="645"/>
      <c r="K6" s="645"/>
      <c r="L6" s="645"/>
      <c r="M6" s="645"/>
      <c r="N6" s="645"/>
      <c r="O6" s="645"/>
      <c r="P6" s="645"/>
      <c r="Q6" s="625" t="str">
        <f>IFERROR(VLOOKUP(C6&amp;I6,データシートマスタ!$AW$8:$AX$16,2,FALSE),"")</f>
        <v/>
      </c>
      <c r="R6" s="625"/>
      <c r="S6" s="625"/>
      <c r="T6" s="625"/>
      <c r="U6" s="618"/>
      <c r="V6" s="618"/>
      <c r="W6" s="618"/>
      <c r="X6" s="618"/>
      <c r="Y6" s="619">
        <f>IFERROR(Q6*U6,0)</f>
        <v>0</v>
      </c>
      <c r="Z6" s="619"/>
      <c r="AA6" s="619"/>
      <c r="AB6" s="619"/>
      <c r="AC6" s="619"/>
      <c r="AD6" s="620"/>
      <c r="AG6" s="351">
        <v>1</v>
      </c>
      <c r="AH6" s="352"/>
      <c r="AI6" s="503" t="s">
        <v>32</v>
      </c>
      <c r="AJ6" s="503"/>
      <c r="AK6" s="503"/>
      <c r="AL6" s="503"/>
      <c r="AM6" s="503"/>
      <c r="AN6" s="503"/>
      <c r="AO6" s="503"/>
      <c r="AP6" s="503"/>
      <c r="AQ6" s="503"/>
      <c r="AR6" s="503"/>
      <c r="AS6" s="503"/>
      <c r="AT6" s="503"/>
      <c r="AU6" s="503"/>
      <c r="AV6" s="503"/>
      <c r="AW6" s="503"/>
      <c r="AX6" s="625" t="str">
        <f>IFERROR(VLOOKUP(AI6,データシートマスタ!$AZ$4:$BA$14,2,FALSE),"")</f>
        <v/>
      </c>
      <c r="AY6" s="625"/>
      <c r="AZ6" s="625"/>
      <c r="BA6" s="625"/>
      <c r="BB6" s="618"/>
      <c r="BC6" s="618"/>
      <c r="BD6" s="618"/>
      <c r="BE6" s="618"/>
      <c r="BF6" s="619">
        <f>IFERROR(AX6*BB6,0)</f>
        <v>0</v>
      </c>
      <c r="BG6" s="619"/>
      <c r="BH6" s="619"/>
      <c r="BI6" s="619"/>
      <c r="BJ6" s="619"/>
      <c r="BK6" s="620"/>
      <c r="BN6" s="351">
        <v>1</v>
      </c>
      <c r="BO6" s="352"/>
      <c r="BP6" s="616" t="s">
        <v>32</v>
      </c>
      <c r="BQ6" s="616"/>
      <c r="BR6" s="616"/>
      <c r="BS6" s="616"/>
      <c r="BT6" s="616"/>
      <c r="BU6" s="616"/>
      <c r="BV6" s="616"/>
      <c r="BW6" s="616"/>
      <c r="BX6" s="616"/>
      <c r="BY6" s="616"/>
      <c r="BZ6" s="617" t="str">
        <f>IFERROR(VLOOKUP(BP6,データシートマスタ!$AZ$27:$BA$28,2,FALSE),"")</f>
        <v/>
      </c>
      <c r="CA6" s="617"/>
      <c r="CB6" s="617"/>
      <c r="CC6" s="617"/>
      <c r="CD6" s="618"/>
      <c r="CE6" s="618"/>
      <c r="CF6" s="618"/>
      <c r="CG6" s="618"/>
      <c r="CH6" s="619">
        <f>IFERROR(BZ6*CD6,0)</f>
        <v>0</v>
      </c>
      <c r="CI6" s="619"/>
      <c r="CJ6" s="619"/>
      <c r="CK6" s="619"/>
      <c r="CL6" s="619"/>
      <c r="CM6" s="620"/>
      <c r="CR6" s="88" t="s">
        <v>148</v>
      </c>
      <c r="CS6" s="91">
        <f>IF(CX6=$CS$2,COUNTIF($CX$5:CX6,CX6),0)</f>
        <v>0</v>
      </c>
      <c r="CT6" s="79" t="str">
        <f t="shared" ref="CT6:CT14" si="0">$A$4&amp;C7&amp;I7</f>
        <v>レストラン食▼選択してください▼選択してください</v>
      </c>
      <c r="CU6" s="79" t="str">
        <f t="shared" ref="CU6:CU14" si="1">Q7</f>
        <v/>
      </c>
      <c r="CV6" s="79">
        <f t="shared" ref="CV6:CV14" si="2">U7</f>
        <v>0</v>
      </c>
      <c r="CW6" s="80">
        <f t="shared" ref="CW6:CW14" si="3">Y7</f>
        <v>0</v>
      </c>
      <c r="CX6" s="83" t="str">
        <f>IF(CW6=0,"B","A")</f>
        <v>B</v>
      </c>
    </row>
    <row r="7" spans="1:102" ht="24.75" customHeight="1">
      <c r="A7" s="638">
        <v>2</v>
      </c>
      <c r="B7" s="639"/>
      <c r="C7" s="645" t="s">
        <v>32</v>
      </c>
      <c r="D7" s="645"/>
      <c r="E7" s="645"/>
      <c r="F7" s="645"/>
      <c r="G7" s="645"/>
      <c r="H7" s="645"/>
      <c r="I7" s="645" t="s">
        <v>32</v>
      </c>
      <c r="J7" s="645"/>
      <c r="K7" s="645"/>
      <c r="L7" s="645"/>
      <c r="M7" s="645"/>
      <c r="N7" s="645"/>
      <c r="O7" s="645"/>
      <c r="P7" s="645"/>
      <c r="Q7" s="625" t="str">
        <f>IFERROR(VLOOKUP(C7&amp;I7,データシートマスタ!$AW$8:$AX$16,2,FALSE),"")</f>
        <v/>
      </c>
      <c r="R7" s="625"/>
      <c r="S7" s="625"/>
      <c r="T7" s="648"/>
      <c r="U7" s="644"/>
      <c r="V7" s="644"/>
      <c r="W7" s="618"/>
      <c r="X7" s="618"/>
      <c r="Y7" s="619">
        <f t="shared" ref="Y7:Y15" si="4">IFERROR(Q7*U7,0)</f>
        <v>0</v>
      </c>
      <c r="Z7" s="619"/>
      <c r="AA7" s="619"/>
      <c r="AB7" s="619"/>
      <c r="AC7" s="619"/>
      <c r="AD7" s="620"/>
      <c r="AG7" s="351">
        <v>2</v>
      </c>
      <c r="AH7" s="352"/>
      <c r="AI7" s="503" t="s">
        <v>32</v>
      </c>
      <c r="AJ7" s="503"/>
      <c r="AK7" s="503"/>
      <c r="AL7" s="503"/>
      <c r="AM7" s="503"/>
      <c r="AN7" s="503"/>
      <c r="AO7" s="503"/>
      <c r="AP7" s="503"/>
      <c r="AQ7" s="503"/>
      <c r="AR7" s="503"/>
      <c r="AS7" s="503"/>
      <c r="AT7" s="503"/>
      <c r="AU7" s="503"/>
      <c r="AV7" s="503"/>
      <c r="AW7" s="503"/>
      <c r="AX7" s="625" t="str">
        <f>IFERROR(VLOOKUP(AI7,データシートマスタ!$AZ$4:$BA$14,2,FALSE),"")</f>
        <v/>
      </c>
      <c r="AY7" s="625"/>
      <c r="AZ7" s="625"/>
      <c r="BA7" s="625"/>
      <c r="BB7" s="618"/>
      <c r="BC7" s="618"/>
      <c r="BD7" s="618"/>
      <c r="BE7" s="618"/>
      <c r="BF7" s="619">
        <f t="shared" ref="BF7:BF15" si="5">IFERROR(AX7*BB7,0)</f>
        <v>0</v>
      </c>
      <c r="BG7" s="619"/>
      <c r="BH7" s="619"/>
      <c r="BI7" s="619"/>
      <c r="BJ7" s="619"/>
      <c r="BK7" s="620"/>
      <c r="BN7" s="579">
        <v>2</v>
      </c>
      <c r="BO7" s="580"/>
      <c r="BP7" s="637" t="s">
        <v>32</v>
      </c>
      <c r="BQ7" s="637"/>
      <c r="BR7" s="637"/>
      <c r="BS7" s="637"/>
      <c r="BT7" s="637"/>
      <c r="BU7" s="637"/>
      <c r="BV7" s="637"/>
      <c r="BW7" s="637"/>
      <c r="BX7" s="637"/>
      <c r="BY7" s="637"/>
      <c r="BZ7" s="621" t="str">
        <f>IFERROR(VLOOKUP(BP7,データシートマスタ!$AZ$27:$BA$28,2,FALSE),"")</f>
        <v/>
      </c>
      <c r="CA7" s="621"/>
      <c r="CB7" s="621"/>
      <c r="CC7" s="621"/>
      <c r="CD7" s="634"/>
      <c r="CE7" s="634"/>
      <c r="CF7" s="634"/>
      <c r="CG7" s="634"/>
      <c r="CH7" s="635">
        <f>IFERROR(BZ7*CD7,0)</f>
        <v>0</v>
      </c>
      <c r="CI7" s="635"/>
      <c r="CJ7" s="635"/>
      <c r="CK7" s="635"/>
      <c r="CL7" s="635"/>
      <c r="CM7" s="636"/>
      <c r="CR7" s="88" t="s">
        <v>149</v>
      </c>
      <c r="CS7" s="91">
        <f>IF(CX7=$CS$2,COUNTIF($CX$5:CX7,CX7),0)</f>
        <v>0</v>
      </c>
      <c r="CT7" s="79" t="str">
        <f t="shared" si="0"/>
        <v>レストラン食▼選択してください▼選択してください</v>
      </c>
      <c r="CU7" s="79" t="str">
        <f t="shared" si="1"/>
        <v/>
      </c>
      <c r="CV7" s="79">
        <f t="shared" si="2"/>
        <v>0</v>
      </c>
      <c r="CW7" s="80">
        <f t="shared" si="3"/>
        <v>0</v>
      </c>
      <c r="CX7" s="83" t="str">
        <f t="shared" ref="CX7:CX38" si="6">IF(CW7=0,"B","A")</f>
        <v>B</v>
      </c>
    </row>
    <row r="8" spans="1:102" ht="24.75" customHeight="1" thickBot="1">
      <c r="A8" s="638">
        <v>3</v>
      </c>
      <c r="B8" s="639"/>
      <c r="C8" s="645" t="s">
        <v>32</v>
      </c>
      <c r="D8" s="645"/>
      <c r="E8" s="645"/>
      <c r="F8" s="645"/>
      <c r="G8" s="645"/>
      <c r="H8" s="645"/>
      <c r="I8" s="645" t="s">
        <v>32</v>
      </c>
      <c r="J8" s="645"/>
      <c r="K8" s="645"/>
      <c r="L8" s="645"/>
      <c r="M8" s="645"/>
      <c r="N8" s="645"/>
      <c r="O8" s="645"/>
      <c r="P8" s="645"/>
      <c r="Q8" s="625" t="str">
        <f>IFERROR(VLOOKUP(C8&amp;I8,データシートマスタ!$AW$8:$AX$16,2,FALSE),"")</f>
        <v/>
      </c>
      <c r="R8" s="625"/>
      <c r="S8" s="625"/>
      <c r="T8" s="648"/>
      <c r="U8" s="644"/>
      <c r="V8" s="644"/>
      <c r="W8" s="618"/>
      <c r="X8" s="618"/>
      <c r="Y8" s="619">
        <f t="shared" si="4"/>
        <v>0</v>
      </c>
      <c r="Z8" s="619"/>
      <c r="AA8" s="619"/>
      <c r="AB8" s="619"/>
      <c r="AC8" s="619"/>
      <c r="AD8" s="620"/>
      <c r="AG8" s="351">
        <v>3</v>
      </c>
      <c r="AH8" s="352"/>
      <c r="AI8" s="503" t="s">
        <v>32</v>
      </c>
      <c r="AJ8" s="503"/>
      <c r="AK8" s="503"/>
      <c r="AL8" s="503"/>
      <c r="AM8" s="503"/>
      <c r="AN8" s="503"/>
      <c r="AO8" s="503"/>
      <c r="AP8" s="503"/>
      <c r="AQ8" s="503"/>
      <c r="AR8" s="503"/>
      <c r="AS8" s="503"/>
      <c r="AT8" s="503"/>
      <c r="AU8" s="503"/>
      <c r="AV8" s="503"/>
      <c r="AW8" s="503"/>
      <c r="AX8" s="625" t="str">
        <f>IFERROR(VLOOKUP(AI8,データシートマスタ!$AZ$4:$BA$14,2,FALSE),"")</f>
        <v/>
      </c>
      <c r="AY8" s="625"/>
      <c r="AZ8" s="625"/>
      <c r="BA8" s="625"/>
      <c r="BB8" s="618"/>
      <c r="BC8" s="618"/>
      <c r="BD8" s="618"/>
      <c r="BE8" s="618"/>
      <c r="BF8" s="619">
        <f t="shared" si="5"/>
        <v>0</v>
      </c>
      <c r="BG8" s="619"/>
      <c r="BH8" s="619"/>
      <c r="BI8" s="619"/>
      <c r="BJ8" s="619"/>
      <c r="BK8" s="620"/>
      <c r="BN8" s="605" t="s">
        <v>387</v>
      </c>
      <c r="BO8" s="606"/>
      <c r="BP8" s="606"/>
      <c r="BQ8" s="606"/>
      <c r="BR8" s="606"/>
      <c r="BS8" s="606"/>
      <c r="BT8" s="606"/>
      <c r="BU8" s="606"/>
      <c r="BV8" s="606"/>
      <c r="BW8" s="606"/>
      <c r="BX8" s="606"/>
      <c r="BY8" s="606"/>
      <c r="BZ8" s="606"/>
      <c r="CA8" s="606"/>
      <c r="CB8" s="606"/>
      <c r="CC8" s="606"/>
      <c r="CD8" s="606"/>
      <c r="CE8" s="606"/>
      <c r="CF8" s="606"/>
      <c r="CG8" s="606"/>
      <c r="CH8" s="607">
        <f>SUM(CH6:CM7)</f>
        <v>0</v>
      </c>
      <c r="CI8" s="606"/>
      <c r="CJ8" s="606"/>
      <c r="CK8" s="606"/>
      <c r="CL8" s="606"/>
      <c r="CM8" s="608"/>
      <c r="CR8" s="88" t="s">
        <v>150</v>
      </c>
      <c r="CS8" s="91">
        <f>IF(CX8=$CS$2,COUNTIF($CX$5:CX8,CX8),0)</f>
        <v>0</v>
      </c>
      <c r="CT8" s="79" t="str">
        <f t="shared" si="0"/>
        <v>レストラン食▼選択してください▼選択してください</v>
      </c>
      <c r="CU8" s="79" t="str">
        <f t="shared" si="1"/>
        <v/>
      </c>
      <c r="CV8" s="79">
        <f t="shared" si="2"/>
        <v>0</v>
      </c>
      <c r="CW8" s="80">
        <f t="shared" si="3"/>
        <v>0</v>
      </c>
      <c r="CX8" s="83" t="str">
        <f t="shared" si="6"/>
        <v>B</v>
      </c>
    </row>
    <row r="9" spans="1:102" ht="24.75" customHeight="1">
      <c r="A9" s="638">
        <v>4</v>
      </c>
      <c r="B9" s="639"/>
      <c r="C9" s="645" t="s">
        <v>32</v>
      </c>
      <c r="D9" s="645"/>
      <c r="E9" s="645"/>
      <c r="F9" s="645"/>
      <c r="G9" s="645"/>
      <c r="H9" s="645"/>
      <c r="I9" s="645" t="s">
        <v>32</v>
      </c>
      <c r="J9" s="645"/>
      <c r="K9" s="645"/>
      <c r="L9" s="645"/>
      <c r="M9" s="645"/>
      <c r="N9" s="645"/>
      <c r="O9" s="645"/>
      <c r="P9" s="645"/>
      <c r="Q9" s="625" t="str">
        <f>IFERROR(VLOOKUP(C9&amp;I9,データシートマスタ!$AW$8:$AX$16,2,FALSE),"")</f>
        <v/>
      </c>
      <c r="R9" s="625"/>
      <c r="S9" s="625"/>
      <c r="T9" s="648"/>
      <c r="U9" s="644"/>
      <c r="V9" s="644"/>
      <c r="W9" s="618"/>
      <c r="X9" s="618"/>
      <c r="Y9" s="619">
        <f t="shared" si="4"/>
        <v>0</v>
      </c>
      <c r="Z9" s="619"/>
      <c r="AA9" s="619"/>
      <c r="AB9" s="619"/>
      <c r="AC9" s="619"/>
      <c r="AD9" s="620"/>
      <c r="AG9" s="351">
        <v>4</v>
      </c>
      <c r="AH9" s="352"/>
      <c r="AI9" s="503" t="s">
        <v>32</v>
      </c>
      <c r="AJ9" s="503"/>
      <c r="AK9" s="503"/>
      <c r="AL9" s="503"/>
      <c r="AM9" s="503"/>
      <c r="AN9" s="503"/>
      <c r="AO9" s="503"/>
      <c r="AP9" s="503"/>
      <c r="AQ9" s="503"/>
      <c r="AR9" s="503"/>
      <c r="AS9" s="503"/>
      <c r="AT9" s="503"/>
      <c r="AU9" s="503"/>
      <c r="AV9" s="503"/>
      <c r="AW9" s="503"/>
      <c r="AX9" s="625" t="str">
        <f>IFERROR(VLOOKUP(AI9,データシートマスタ!$AZ$4:$BA$14,2,FALSE),"")</f>
        <v/>
      </c>
      <c r="AY9" s="625"/>
      <c r="AZ9" s="625"/>
      <c r="BA9" s="625"/>
      <c r="BB9" s="618"/>
      <c r="BC9" s="618"/>
      <c r="BD9" s="618"/>
      <c r="BE9" s="618"/>
      <c r="BF9" s="619">
        <f t="shared" si="5"/>
        <v>0</v>
      </c>
      <c r="BG9" s="619"/>
      <c r="BH9" s="619"/>
      <c r="BI9" s="619"/>
      <c r="BJ9" s="619"/>
      <c r="BK9" s="620"/>
      <c r="BN9" s="633" t="s">
        <v>193</v>
      </c>
      <c r="BO9" s="633"/>
      <c r="BP9" s="633"/>
      <c r="BQ9" s="633"/>
      <c r="BR9" s="633"/>
      <c r="BS9" s="633"/>
      <c r="BT9" s="633"/>
      <c r="BU9" s="633"/>
      <c r="BV9" s="633"/>
      <c r="BW9" s="633"/>
      <c r="BX9" s="633"/>
      <c r="BY9" s="633"/>
      <c r="BZ9" s="633"/>
      <c r="CA9" s="633"/>
      <c r="CB9" s="633"/>
      <c r="CC9" s="633"/>
      <c r="CD9" s="633"/>
      <c r="CE9" s="633"/>
      <c r="CF9" s="633"/>
      <c r="CG9" s="633"/>
      <c r="CH9" s="633"/>
      <c r="CI9" s="633"/>
      <c r="CJ9" s="633"/>
      <c r="CK9" s="633"/>
      <c r="CL9" s="633"/>
      <c r="CM9" s="633"/>
      <c r="CR9" s="88" t="s">
        <v>151</v>
      </c>
      <c r="CS9" s="91">
        <f>IF(CX9=$CS$2,COUNTIF($CX$5:CX9,CX9),0)</f>
        <v>0</v>
      </c>
      <c r="CT9" s="79" t="str">
        <f t="shared" si="0"/>
        <v>レストラン食▼選択してください▼選択してください</v>
      </c>
      <c r="CU9" s="79" t="str">
        <f t="shared" si="1"/>
        <v/>
      </c>
      <c r="CV9" s="79">
        <f t="shared" si="2"/>
        <v>0</v>
      </c>
      <c r="CW9" s="80">
        <f t="shared" si="3"/>
        <v>0</v>
      </c>
      <c r="CX9" s="83" t="str">
        <f t="shared" si="6"/>
        <v>B</v>
      </c>
    </row>
    <row r="10" spans="1:102" ht="24.75" customHeight="1">
      <c r="A10" s="638">
        <v>5</v>
      </c>
      <c r="B10" s="639"/>
      <c r="C10" s="645" t="s">
        <v>32</v>
      </c>
      <c r="D10" s="645"/>
      <c r="E10" s="645"/>
      <c r="F10" s="645"/>
      <c r="G10" s="645"/>
      <c r="H10" s="645"/>
      <c r="I10" s="645" t="s">
        <v>32</v>
      </c>
      <c r="J10" s="645"/>
      <c r="K10" s="645"/>
      <c r="L10" s="645"/>
      <c r="M10" s="645"/>
      <c r="N10" s="645"/>
      <c r="O10" s="645"/>
      <c r="P10" s="645"/>
      <c r="Q10" s="625" t="str">
        <f>IFERROR(VLOOKUP(C10&amp;I10,データシートマスタ!$AW$8:$AX$16,2,FALSE),"")</f>
        <v/>
      </c>
      <c r="R10" s="625"/>
      <c r="S10" s="625"/>
      <c r="T10" s="648"/>
      <c r="U10" s="644"/>
      <c r="V10" s="644"/>
      <c r="W10" s="618"/>
      <c r="X10" s="618"/>
      <c r="Y10" s="619">
        <f t="shared" si="4"/>
        <v>0</v>
      </c>
      <c r="Z10" s="619"/>
      <c r="AA10" s="619"/>
      <c r="AB10" s="619"/>
      <c r="AC10" s="619"/>
      <c r="AD10" s="620"/>
      <c r="AG10" s="351">
        <v>5</v>
      </c>
      <c r="AH10" s="352"/>
      <c r="AI10" s="503" t="s">
        <v>32</v>
      </c>
      <c r="AJ10" s="503"/>
      <c r="AK10" s="503"/>
      <c r="AL10" s="503"/>
      <c r="AM10" s="503"/>
      <c r="AN10" s="503"/>
      <c r="AO10" s="503"/>
      <c r="AP10" s="503"/>
      <c r="AQ10" s="503"/>
      <c r="AR10" s="503"/>
      <c r="AS10" s="503"/>
      <c r="AT10" s="503"/>
      <c r="AU10" s="503"/>
      <c r="AV10" s="503"/>
      <c r="AW10" s="503"/>
      <c r="AX10" s="625" t="str">
        <f>IFERROR(VLOOKUP(AI10,データシートマスタ!$AZ$4:$BA$14,2,FALSE),"")</f>
        <v/>
      </c>
      <c r="AY10" s="625"/>
      <c r="AZ10" s="625"/>
      <c r="BA10" s="625"/>
      <c r="BB10" s="618"/>
      <c r="BC10" s="618"/>
      <c r="BD10" s="618"/>
      <c r="BE10" s="618"/>
      <c r="BF10" s="619">
        <f t="shared" si="5"/>
        <v>0</v>
      </c>
      <c r="BG10" s="619"/>
      <c r="BH10" s="619"/>
      <c r="BI10" s="619"/>
      <c r="BJ10" s="619"/>
      <c r="BK10" s="620"/>
      <c r="CR10" s="88" t="s">
        <v>152</v>
      </c>
      <c r="CS10" s="91">
        <f>IF(CX10=$CS$2,COUNTIF($CX$5:CX10,CX10),0)</f>
        <v>0</v>
      </c>
      <c r="CT10" s="79" t="str">
        <f t="shared" si="0"/>
        <v>レストラン食▼選択してください▼選択してください</v>
      </c>
      <c r="CU10" s="79" t="str">
        <f t="shared" si="1"/>
        <v/>
      </c>
      <c r="CV10" s="79">
        <f t="shared" si="2"/>
        <v>0</v>
      </c>
      <c r="CW10" s="80">
        <f t="shared" si="3"/>
        <v>0</v>
      </c>
      <c r="CX10" s="83" t="str">
        <f t="shared" si="6"/>
        <v>B</v>
      </c>
    </row>
    <row r="11" spans="1:102" ht="24.75" customHeight="1">
      <c r="A11" s="638">
        <v>6</v>
      </c>
      <c r="B11" s="639"/>
      <c r="C11" s="645" t="s">
        <v>32</v>
      </c>
      <c r="D11" s="645"/>
      <c r="E11" s="645"/>
      <c r="F11" s="645"/>
      <c r="G11" s="645"/>
      <c r="H11" s="645"/>
      <c r="I11" s="645" t="s">
        <v>32</v>
      </c>
      <c r="J11" s="645"/>
      <c r="K11" s="645"/>
      <c r="L11" s="645"/>
      <c r="M11" s="645"/>
      <c r="N11" s="645"/>
      <c r="O11" s="645"/>
      <c r="P11" s="645"/>
      <c r="Q11" s="625" t="str">
        <f>IFERROR(VLOOKUP(C11&amp;I11,データシートマスタ!$AW$8:$AX$16,2,FALSE),"")</f>
        <v/>
      </c>
      <c r="R11" s="625"/>
      <c r="S11" s="625"/>
      <c r="T11" s="648"/>
      <c r="U11" s="644"/>
      <c r="V11" s="644"/>
      <c r="W11" s="618"/>
      <c r="X11" s="618"/>
      <c r="Y11" s="619">
        <f t="shared" si="4"/>
        <v>0</v>
      </c>
      <c r="Z11" s="619"/>
      <c r="AA11" s="619"/>
      <c r="AB11" s="619"/>
      <c r="AC11" s="619"/>
      <c r="AD11" s="620"/>
      <c r="AG11" s="351">
        <v>6</v>
      </c>
      <c r="AH11" s="352"/>
      <c r="AI11" s="503" t="s">
        <v>32</v>
      </c>
      <c r="AJ11" s="503"/>
      <c r="AK11" s="503"/>
      <c r="AL11" s="503"/>
      <c r="AM11" s="503"/>
      <c r="AN11" s="503"/>
      <c r="AO11" s="503"/>
      <c r="AP11" s="503"/>
      <c r="AQ11" s="503"/>
      <c r="AR11" s="503"/>
      <c r="AS11" s="503"/>
      <c r="AT11" s="503"/>
      <c r="AU11" s="503"/>
      <c r="AV11" s="503"/>
      <c r="AW11" s="503"/>
      <c r="AX11" s="625" t="str">
        <f>IFERROR(VLOOKUP(AI11,データシートマスタ!$AZ$4:$BA$14,2,FALSE),"")</f>
        <v/>
      </c>
      <c r="AY11" s="625"/>
      <c r="AZ11" s="625"/>
      <c r="BA11" s="625"/>
      <c r="BB11" s="618"/>
      <c r="BC11" s="618"/>
      <c r="BD11" s="618"/>
      <c r="BE11" s="618"/>
      <c r="BF11" s="619">
        <f t="shared" si="5"/>
        <v>0</v>
      </c>
      <c r="BG11" s="619"/>
      <c r="BH11" s="619"/>
      <c r="BI11" s="619"/>
      <c r="BJ11" s="619"/>
      <c r="BK11" s="620"/>
      <c r="CR11" s="88" t="s">
        <v>153</v>
      </c>
      <c r="CS11" s="91">
        <f>IF(CX11=$CS$2,COUNTIF($CX$5:CX11,CX11),0)</f>
        <v>0</v>
      </c>
      <c r="CT11" s="79" t="str">
        <f t="shared" si="0"/>
        <v>レストラン食▼選択してください▼選択してください</v>
      </c>
      <c r="CU11" s="79" t="str">
        <f t="shared" si="1"/>
        <v/>
      </c>
      <c r="CV11" s="79">
        <f t="shared" si="2"/>
        <v>0</v>
      </c>
      <c r="CW11" s="80">
        <f t="shared" si="3"/>
        <v>0</v>
      </c>
      <c r="CX11" s="83" t="str">
        <f t="shared" si="6"/>
        <v>B</v>
      </c>
    </row>
    <row r="12" spans="1:102" ht="24.75" customHeight="1">
      <c r="A12" s="638">
        <v>7</v>
      </c>
      <c r="B12" s="639"/>
      <c r="C12" s="645" t="s">
        <v>32</v>
      </c>
      <c r="D12" s="645"/>
      <c r="E12" s="645"/>
      <c r="F12" s="645"/>
      <c r="G12" s="645"/>
      <c r="H12" s="645"/>
      <c r="I12" s="645" t="s">
        <v>32</v>
      </c>
      <c r="J12" s="645"/>
      <c r="K12" s="645"/>
      <c r="L12" s="645"/>
      <c r="M12" s="645"/>
      <c r="N12" s="645"/>
      <c r="O12" s="645"/>
      <c r="P12" s="645"/>
      <c r="Q12" s="625" t="str">
        <f>IFERROR(VLOOKUP(C12&amp;I12,データシートマスタ!$AW$8:$AX$16,2,FALSE),"")</f>
        <v/>
      </c>
      <c r="R12" s="625"/>
      <c r="S12" s="625"/>
      <c r="T12" s="648"/>
      <c r="U12" s="644"/>
      <c r="V12" s="644"/>
      <c r="W12" s="618"/>
      <c r="X12" s="618"/>
      <c r="Y12" s="619">
        <f t="shared" si="4"/>
        <v>0</v>
      </c>
      <c r="Z12" s="619"/>
      <c r="AA12" s="619"/>
      <c r="AB12" s="619"/>
      <c r="AC12" s="619"/>
      <c r="AD12" s="620"/>
      <c r="AG12" s="351">
        <v>7</v>
      </c>
      <c r="AH12" s="352"/>
      <c r="AI12" s="503" t="s">
        <v>32</v>
      </c>
      <c r="AJ12" s="503"/>
      <c r="AK12" s="503"/>
      <c r="AL12" s="503"/>
      <c r="AM12" s="503"/>
      <c r="AN12" s="503"/>
      <c r="AO12" s="503"/>
      <c r="AP12" s="503"/>
      <c r="AQ12" s="503"/>
      <c r="AR12" s="503"/>
      <c r="AS12" s="503"/>
      <c r="AT12" s="503"/>
      <c r="AU12" s="503"/>
      <c r="AV12" s="503"/>
      <c r="AW12" s="503"/>
      <c r="AX12" s="625" t="str">
        <f>IFERROR(VLOOKUP(AI12,データシートマスタ!$AZ$4:$BA$14,2,FALSE),"")</f>
        <v/>
      </c>
      <c r="AY12" s="625"/>
      <c r="AZ12" s="625"/>
      <c r="BA12" s="625"/>
      <c r="BB12" s="618"/>
      <c r="BC12" s="618"/>
      <c r="BD12" s="618"/>
      <c r="BE12" s="618"/>
      <c r="BF12" s="619">
        <f t="shared" si="5"/>
        <v>0</v>
      </c>
      <c r="BG12" s="619"/>
      <c r="BH12" s="619"/>
      <c r="BI12" s="619"/>
      <c r="BJ12" s="619"/>
      <c r="BK12" s="620"/>
      <c r="CR12" s="88" t="s">
        <v>154</v>
      </c>
      <c r="CS12" s="91">
        <f>IF(CX12=$CS$2,COUNTIF($CX$5:CX12,CX12),0)</f>
        <v>0</v>
      </c>
      <c r="CT12" s="79" t="str">
        <f t="shared" si="0"/>
        <v>レストラン食▼選択してください▼選択してください</v>
      </c>
      <c r="CU12" s="79" t="str">
        <f t="shared" si="1"/>
        <v/>
      </c>
      <c r="CV12" s="79">
        <f t="shared" si="2"/>
        <v>0</v>
      </c>
      <c r="CW12" s="80">
        <f t="shared" si="3"/>
        <v>0</v>
      </c>
      <c r="CX12" s="83" t="str">
        <f t="shared" si="6"/>
        <v>B</v>
      </c>
    </row>
    <row r="13" spans="1:102" ht="24.75" customHeight="1">
      <c r="A13" s="638">
        <v>8</v>
      </c>
      <c r="B13" s="639"/>
      <c r="C13" s="645" t="s">
        <v>32</v>
      </c>
      <c r="D13" s="645"/>
      <c r="E13" s="645"/>
      <c r="F13" s="645"/>
      <c r="G13" s="645"/>
      <c r="H13" s="645"/>
      <c r="I13" s="645" t="s">
        <v>32</v>
      </c>
      <c r="J13" s="645"/>
      <c r="K13" s="645"/>
      <c r="L13" s="645"/>
      <c r="M13" s="645"/>
      <c r="N13" s="645"/>
      <c r="O13" s="645"/>
      <c r="P13" s="645"/>
      <c r="Q13" s="625" t="str">
        <f>IFERROR(VLOOKUP(C13&amp;I13,データシートマスタ!$AW$8:$AX$16,2,FALSE),"")</f>
        <v/>
      </c>
      <c r="R13" s="625"/>
      <c r="S13" s="625"/>
      <c r="T13" s="648"/>
      <c r="U13" s="644"/>
      <c r="V13" s="644"/>
      <c r="W13" s="618"/>
      <c r="X13" s="618"/>
      <c r="Y13" s="619">
        <f t="shared" si="4"/>
        <v>0</v>
      </c>
      <c r="Z13" s="619"/>
      <c r="AA13" s="619"/>
      <c r="AB13" s="619"/>
      <c r="AC13" s="619"/>
      <c r="AD13" s="620"/>
      <c r="AG13" s="351">
        <v>8</v>
      </c>
      <c r="AH13" s="352"/>
      <c r="AI13" s="503" t="s">
        <v>32</v>
      </c>
      <c r="AJ13" s="503"/>
      <c r="AK13" s="503"/>
      <c r="AL13" s="503"/>
      <c r="AM13" s="503"/>
      <c r="AN13" s="503"/>
      <c r="AO13" s="503"/>
      <c r="AP13" s="503"/>
      <c r="AQ13" s="503"/>
      <c r="AR13" s="503"/>
      <c r="AS13" s="503"/>
      <c r="AT13" s="503"/>
      <c r="AU13" s="503"/>
      <c r="AV13" s="503"/>
      <c r="AW13" s="503"/>
      <c r="AX13" s="625" t="str">
        <f>IFERROR(VLOOKUP(AI13,データシートマスタ!$AZ$4:$BA$14,2,FALSE),"")</f>
        <v/>
      </c>
      <c r="AY13" s="625"/>
      <c r="AZ13" s="625"/>
      <c r="BA13" s="625"/>
      <c r="BB13" s="618"/>
      <c r="BC13" s="618"/>
      <c r="BD13" s="618"/>
      <c r="BE13" s="618"/>
      <c r="BF13" s="619">
        <f t="shared" si="5"/>
        <v>0</v>
      </c>
      <c r="BG13" s="619"/>
      <c r="BH13" s="619"/>
      <c r="BI13" s="619"/>
      <c r="BJ13" s="619"/>
      <c r="BK13" s="620"/>
      <c r="CR13" s="88" t="s">
        <v>155</v>
      </c>
      <c r="CS13" s="91">
        <f>IF(CX13=$CS$2,COUNTIF($CX$5:CX13,CX13),0)</f>
        <v>0</v>
      </c>
      <c r="CT13" s="79" t="str">
        <f t="shared" si="0"/>
        <v>レストラン食▼選択してください▼選択してください</v>
      </c>
      <c r="CU13" s="79" t="str">
        <f t="shared" si="1"/>
        <v/>
      </c>
      <c r="CV13" s="79">
        <f t="shared" si="2"/>
        <v>0</v>
      </c>
      <c r="CW13" s="80">
        <f t="shared" si="3"/>
        <v>0</v>
      </c>
      <c r="CX13" s="83" t="str">
        <f t="shared" si="6"/>
        <v>B</v>
      </c>
    </row>
    <row r="14" spans="1:102" ht="24.75" customHeight="1">
      <c r="A14" s="488">
        <v>9</v>
      </c>
      <c r="B14" s="489"/>
      <c r="C14" s="645" t="s">
        <v>32</v>
      </c>
      <c r="D14" s="645"/>
      <c r="E14" s="645"/>
      <c r="F14" s="645"/>
      <c r="G14" s="645"/>
      <c r="H14" s="645"/>
      <c r="I14" s="645" t="s">
        <v>32</v>
      </c>
      <c r="J14" s="645"/>
      <c r="K14" s="645"/>
      <c r="L14" s="645"/>
      <c r="M14" s="645"/>
      <c r="N14" s="645"/>
      <c r="O14" s="645"/>
      <c r="P14" s="645"/>
      <c r="Q14" s="625" t="str">
        <f>IFERROR(VLOOKUP(C14&amp;I14,データシートマスタ!$AW$8:$AX$16,2,FALSE),"")</f>
        <v/>
      </c>
      <c r="R14" s="625"/>
      <c r="S14" s="625"/>
      <c r="T14" s="648"/>
      <c r="U14" s="644"/>
      <c r="V14" s="644"/>
      <c r="W14" s="618"/>
      <c r="X14" s="618"/>
      <c r="Y14" s="619">
        <f t="shared" si="4"/>
        <v>0</v>
      </c>
      <c r="Z14" s="619"/>
      <c r="AA14" s="619"/>
      <c r="AB14" s="619"/>
      <c r="AC14" s="619"/>
      <c r="AD14" s="620"/>
      <c r="AG14" s="351">
        <v>9</v>
      </c>
      <c r="AH14" s="352"/>
      <c r="AI14" s="503" t="s">
        <v>32</v>
      </c>
      <c r="AJ14" s="503"/>
      <c r="AK14" s="503"/>
      <c r="AL14" s="503"/>
      <c r="AM14" s="503"/>
      <c r="AN14" s="503"/>
      <c r="AO14" s="503"/>
      <c r="AP14" s="503"/>
      <c r="AQ14" s="503"/>
      <c r="AR14" s="503"/>
      <c r="AS14" s="503"/>
      <c r="AT14" s="503"/>
      <c r="AU14" s="503"/>
      <c r="AV14" s="503"/>
      <c r="AW14" s="503"/>
      <c r="AX14" s="625" t="str">
        <f>IFERROR(VLOOKUP(AI14,データシートマスタ!$AZ$4:$BA$14,2,FALSE),"")</f>
        <v/>
      </c>
      <c r="AY14" s="625"/>
      <c r="AZ14" s="625"/>
      <c r="BA14" s="625"/>
      <c r="BB14" s="618"/>
      <c r="BC14" s="618"/>
      <c r="BD14" s="618"/>
      <c r="BE14" s="618"/>
      <c r="BF14" s="619">
        <f t="shared" si="5"/>
        <v>0</v>
      </c>
      <c r="BG14" s="619"/>
      <c r="BH14" s="619"/>
      <c r="BI14" s="619"/>
      <c r="BJ14" s="619"/>
      <c r="BK14" s="620"/>
      <c r="CR14" s="88" t="s">
        <v>156</v>
      </c>
      <c r="CS14" s="91">
        <f>IF(CX14=$CS$2,COUNTIF($CX$5:CX14,CX14),0)</f>
        <v>0</v>
      </c>
      <c r="CT14" s="79" t="str">
        <f t="shared" si="0"/>
        <v>レストラン食▼選択してください▼選択してください</v>
      </c>
      <c r="CU14" s="79" t="str">
        <f t="shared" si="1"/>
        <v/>
      </c>
      <c r="CV14" s="79">
        <f t="shared" si="2"/>
        <v>0</v>
      </c>
      <c r="CW14" s="80">
        <f t="shared" si="3"/>
        <v>0</v>
      </c>
      <c r="CX14" s="83" t="str">
        <f t="shared" si="6"/>
        <v>B</v>
      </c>
    </row>
    <row r="15" spans="1:102" ht="24.75" customHeight="1">
      <c r="A15" s="666">
        <v>10</v>
      </c>
      <c r="B15" s="667"/>
      <c r="C15" s="645" t="s">
        <v>32</v>
      </c>
      <c r="D15" s="645"/>
      <c r="E15" s="645"/>
      <c r="F15" s="645"/>
      <c r="G15" s="645"/>
      <c r="H15" s="645"/>
      <c r="I15" s="645" t="s">
        <v>32</v>
      </c>
      <c r="J15" s="645"/>
      <c r="K15" s="645"/>
      <c r="L15" s="645"/>
      <c r="M15" s="645"/>
      <c r="N15" s="645"/>
      <c r="O15" s="645"/>
      <c r="P15" s="645"/>
      <c r="Q15" s="625" t="str">
        <f>IFERROR(VLOOKUP(C15&amp;I15,データシートマスタ!$AW$8:$AX$16,2,FALSE),"")</f>
        <v/>
      </c>
      <c r="R15" s="625"/>
      <c r="S15" s="625"/>
      <c r="T15" s="625"/>
      <c r="U15" s="618"/>
      <c r="V15" s="618"/>
      <c r="W15" s="618"/>
      <c r="X15" s="618"/>
      <c r="Y15" s="619">
        <f t="shared" si="4"/>
        <v>0</v>
      </c>
      <c r="Z15" s="619"/>
      <c r="AA15" s="619"/>
      <c r="AB15" s="619"/>
      <c r="AC15" s="619"/>
      <c r="AD15" s="620"/>
      <c r="AG15" s="351">
        <v>10</v>
      </c>
      <c r="AH15" s="352"/>
      <c r="AI15" s="503" t="s">
        <v>32</v>
      </c>
      <c r="AJ15" s="503"/>
      <c r="AK15" s="503"/>
      <c r="AL15" s="503"/>
      <c r="AM15" s="503"/>
      <c r="AN15" s="503"/>
      <c r="AO15" s="503"/>
      <c r="AP15" s="503"/>
      <c r="AQ15" s="503"/>
      <c r="AR15" s="503"/>
      <c r="AS15" s="503"/>
      <c r="AT15" s="503"/>
      <c r="AU15" s="503"/>
      <c r="AV15" s="503"/>
      <c r="AW15" s="503"/>
      <c r="AX15" s="625" t="str">
        <f>IFERROR(VLOOKUP(AI15,データシートマスタ!$AZ$4:$BA$14,2,FALSE),"")</f>
        <v/>
      </c>
      <c r="AY15" s="625"/>
      <c r="AZ15" s="625"/>
      <c r="BA15" s="625"/>
      <c r="BB15" s="618"/>
      <c r="BC15" s="618"/>
      <c r="BD15" s="618"/>
      <c r="BE15" s="618"/>
      <c r="BF15" s="619">
        <f t="shared" si="5"/>
        <v>0</v>
      </c>
      <c r="BG15" s="619"/>
      <c r="BH15" s="619"/>
      <c r="BI15" s="619"/>
      <c r="BJ15" s="619"/>
      <c r="BK15" s="620"/>
      <c r="CR15" s="88" t="s">
        <v>157</v>
      </c>
      <c r="CS15" s="91">
        <f>IF(CX15=$CS$2,COUNTIF($CX$5:CX15,CX15),0)</f>
        <v>0</v>
      </c>
      <c r="CT15" s="79" t="str">
        <f>$A$18&amp;C21&amp;I21&amp;$CZ$19</f>
        <v>野外炊飯▼選択してください▼選択してくださいその他</v>
      </c>
      <c r="CU15" s="79" t="str">
        <f>Q21</f>
        <v/>
      </c>
      <c r="CV15" s="79">
        <f>U21</f>
        <v>0</v>
      </c>
      <c r="CW15" s="80">
        <f>Y21</f>
        <v>0</v>
      </c>
      <c r="CX15" s="83" t="str">
        <f t="shared" si="6"/>
        <v>B</v>
      </c>
    </row>
    <row r="16" spans="1:102" ht="24.75" customHeight="1" thickBot="1">
      <c r="A16" s="659" t="s">
        <v>33</v>
      </c>
      <c r="B16" s="660"/>
      <c r="C16" s="660"/>
      <c r="D16" s="660"/>
      <c r="E16" s="660"/>
      <c r="F16" s="660"/>
      <c r="G16" s="660"/>
      <c r="H16" s="660"/>
      <c r="I16" s="660"/>
      <c r="J16" s="660"/>
      <c r="K16" s="660"/>
      <c r="L16" s="660"/>
      <c r="M16" s="660"/>
      <c r="N16" s="660"/>
      <c r="O16" s="660"/>
      <c r="P16" s="660"/>
      <c r="Q16" s="660"/>
      <c r="R16" s="660"/>
      <c r="S16" s="660"/>
      <c r="T16" s="660"/>
      <c r="U16" s="660"/>
      <c r="V16" s="660"/>
      <c r="W16" s="660"/>
      <c r="X16" s="661"/>
      <c r="Y16" s="646">
        <f>SUM(Y6:AD15)</f>
        <v>0</v>
      </c>
      <c r="Z16" s="646"/>
      <c r="AA16" s="646"/>
      <c r="AB16" s="646"/>
      <c r="AC16" s="646"/>
      <c r="AD16" s="647"/>
      <c r="AG16" s="605" t="s">
        <v>132</v>
      </c>
      <c r="AH16" s="606"/>
      <c r="AI16" s="606"/>
      <c r="AJ16" s="606"/>
      <c r="AK16" s="606"/>
      <c r="AL16" s="606"/>
      <c r="AM16" s="606"/>
      <c r="AN16" s="606"/>
      <c r="AO16" s="606"/>
      <c r="AP16" s="606"/>
      <c r="AQ16" s="606"/>
      <c r="AR16" s="606"/>
      <c r="AS16" s="606"/>
      <c r="AT16" s="606"/>
      <c r="AU16" s="606"/>
      <c r="AV16" s="606"/>
      <c r="AW16" s="606"/>
      <c r="AX16" s="606"/>
      <c r="AY16" s="606"/>
      <c r="AZ16" s="606"/>
      <c r="BA16" s="606"/>
      <c r="BB16" s="606"/>
      <c r="BC16" s="606"/>
      <c r="BD16" s="606"/>
      <c r="BE16" s="606"/>
      <c r="BF16" s="646">
        <f>SUM(BF6:BK15)</f>
        <v>0</v>
      </c>
      <c r="BG16" s="646"/>
      <c r="BH16" s="646"/>
      <c r="BI16" s="646"/>
      <c r="BJ16" s="646"/>
      <c r="BK16" s="647"/>
      <c r="CR16" s="88" t="s">
        <v>158</v>
      </c>
      <c r="CS16" s="91">
        <f>IF(CX16=$CS$2,COUNTIF($CX$5:CX16,CX16),0)</f>
        <v>0</v>
      </c>
      <c r="CT16" s="79" t="str">
        <f>$A$18&amp;C22&amp;I22&amp;$CZ$19</f>
        <v>野外炊飯▼選択してください▼選択してくださいその他</v>
      </c>
      <c r="CU16" s="79" t="str">
        <f>Q22</f>
        <v/>
      </c>
      <c r="CV16" s="79">
        <f>U22</f>
        <v>0</v>
      </c>
      <c r="CW16" s="80">
        <f>Y22</f>
        <v>0</v>
      </c>
      <c r="CX16" s="83" t="str">
        <f t="shared" si="6"/>
        <v>B</v>
      </c>
    </row>
    <row r="17" spans="1:104" ht="24.75" customHeight="1" thickBot="1">
      <c r="CR17" s="88" t="s">
        <v>159</v>
      </c>
      <c r="CS17" s="91">
        <f>IF(CX17=$CS$2,COUNTIF($CX$5:CX17,CX17),0)</f>
        <v>0</v>
      </c>
      <c r="CT17" s="79" t="str">
        <f>$A$18&amp;C23&amp;I23&amp;$CZ$19</f>
        <v>野外炊飯▼選択してください▼選択してくださいその他</v>
      </c>
      <c r="CU17" s="79" t="str">
        <f>Q23</f>
        <v/>
      </c>
      <c r="CV17" s="79">
        <f>U23</f>
        <v>0</v>
      </c>
      <c r="CW17" s="80">
        <f>Y23</f>
        <v>0</v>
      </c>
      <c r="CX17" s="83" t="str">
        <f t="shared" si="6"/>
        <v>B</v>
      </c>
    </row>
    <row r="18" spans="1:104" ht="24.75" customHeight="1">
      <c r="A18" s="640" t="s">
        <v>106</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5"/>
      <c r="AG18" s="626" t="s">
        <v>142</v>
      </c>
      <c r="AH18" s="627"/>
      <c r="AI18" s="627"/>
      <c r="AJ18" s="627"/>
      <c r="AK18" s="627"/>
      <c r="AL18" s="627"/>
      <c r="AM18" s="627"/>
      <c r="AN18" s="627"/>
      <c r="AO18" s="627"/>
      <c r="AP18" s="627"/>
      <c r="AQ18" s="627"/>
      <c r="AR18" s="627"/>
      <c r="AS18" s="627"/>
      <c r="AT18" s="627"/>
      <c r="AU18" s="627"/>
      <c r="AV18" s="627"/>
      <c r="AW18" s="627"/>
      <c r="AX18" s="627"/>
      <c r="AY18" s="627"/>
      <c r="AZ18" s="627"/>
      <c r="BA18" s="627"/>
      <c r="BB18" s="627"/>
      <c r="BC18" s="627"/>
      <c r="BD18" s="627"/>
      <c r="BE18" s="627"/>
      <c r="BF18" s="627"/>
      <c r="BG18" s="627"/>
      <c r="BH18" s="627"/>
      <c r="BI18" s="627"/>
      <c r="BJ18" s="627"/>
      <c r="BK18" s="628"/>
      <c r="BN18" s="609" t="s">
        <v>184</v>
      </c>
      <c r="BO18" s="610"/>
      <c r="BP18" s="610"/>
      <c r="BQ18" s="610"/>
      <c r="BR18" s="610"/>
      <c r="BS18" s="610"/>
      <c r="BT18" s="610"/>
      <c r="BU18" s="610"/>
      <c r="BV18" s="610"/>
      <c r="BW18" s="610"/>
      <c r="BX18" s="610"/>
      <c r="BY18" s="610"/>
      <c r="BZ18" s="610"/>
      <c r="CA18" s="610"/>
      <c r="CB18" s="610"/>
      <c r="CC18" s="610"/>
      <c r="CD18" s="610"/>
      <c r="CE18" s="610"/>
      <c r="CF18" s="610"/>
      <c r="CG18" s="610"/>
      <c r="CH18" s="610"/>
      <c r="CI18" s="610"/>
      <c r="CJ18" s="610"/>
      <c r="CK18" s="610"/>
      <c r="CL18" s="610"/>
      <c r="CM18" s="611"/>
      <c r="CR18" s="88" t="s">
        <v>160</v>
      </c>
      <c r="CS18" s="91">
        <f>IF(CX18=$CS$2,COUNTIF($CX$5:CX18,CX18),0)</f>
        <v>0</v>
      </c>
      <c r="CT18" s="79" t="str">
        <f>$A$18&amp;C24&amp;I24&amp;$CZ$19</f>
        <v>野外炊飯▼選択してください▼選択してくださいその他</v>
      </c>
      <c r="CU18" s="79" t="str">
        <f>Q24</f>
        <v/>
      </c>
      <c r="CV18" s="79">
        <f>U24</f>
        <v>0</v>
      </c>
      <c r="CW18" s="80">
        <f>Y24</f>
        <v>0</v>
      </c>
      <c r="CX18" s="83" t="str">
        <f t="shared" si="6"/>
        <v>B</v>
      </c>
      <c r="CZ18" s="77" t="s">
        <v>117</v>
      </c>
    </row>
    <row r="19" spans="1:104" ht="24.75" customHeight="1">
      <c r="A19" s="657" t="s">
        <v>386</v>
      </c>
      <c r="B19" s="658"/>
      <c r="C19" s="658"/>
      <c r="D19" s="658"/>
      <c r="E19" s="658"/>
      <c r="F19" s="658"/>
      <c r="G19" s="658"/>
      <c r="H19" s="658"/>
      <c r="I19" s="658"/>
      <c r="J19" s="658"/>
      <c r="K19" s="658"/>
      <c r="L19" s="658"/>
      <c r="M19" s="658"/>
      <c r="N19" s="658"/>
      <c r="O19" s="658"/>
      <c r="P19" s="658"/>
      <c r="Q19" s="658"/>
      <c r="R19" s="658"/>
      <c r="S19" s="658"/>
      <c r="T19" s="658"/>
      <c r="U19" s="658"/>
      <c r="V19" s="658"/>
      <c r="W19" s="658"/>
      <c r="X19" s="658"/>
      <c r="Y19" s="658"/>
      <c r="Z19" s="658"/>
      <c r="AA19" s="658"/>
      <c r="AB19" s="601"/>
      <c r="AC19" s="601"/>
      <c r="AD19" s="601"/>
      <c r="AG19" s="612"/>
      <c r="AH19" s="613"/>
      <c r="AI19" s="632" t="s">
        <v>29</v>
      </c>
      <c r="AJ19" s="632"/>
      <c r="AK19" s="632"/>
      <c r="AL19" s="632"/>
      <c r="AM19" s="632"/>
      <c r="AN19" s="632"/>
      <c r="AO19" s="632"/>
      <c r="AP19" s="632"/>
      <c r="AQ19" s="632"/>
      <c r="AR19" s="632"/>
      <c r="AS19" s="632"/>
      <c r="AT19" s="632"/>
      <c r="AU19" s="632"/>
      <c r="AV19" s="632"/>
      <c r="AW19" s="632"/>
      <c r="AX19" s="614" t="s">
        <v>8</v>
      </c>
      <c r="AY19" s="614"/>
      <c r="AZ19" s="614"/>
      <c r="BA19" s="614"/>
      <c r="BB19" s="614" t="s">
        <v>30</v>
      </c>
      <c r="BC19" s="614"/>
      <c r="BD19" s="614"/>
      <c r="BE19" s="614"/>
      <c r="BF19" s="614" t="s">
        <v>31</v>
      </c>
      <c r="BG19" s="614"/>
      <c r="BH19" s="614"/>
      <c r="BI19" s="614"/>
      <c r="BJ19" s="614"/>
      <c r="BK19" s="615"/>
      <c r="BN19" s="612"/>
      <c r="BO19" s="613"/>
      <c r="BP19" s="613"/>
      <c r="BQ19" s="613"/>
      <c r="BR19" s="613"/>
      <c r="BS19" s="613"/>
      <c r="BT19" s="613"/>
      <c r="BU19" s="613"/>
      <c r="BV19" s="613"/>
      <c r="BW19" s="613"/>
      <c r="BX19" s="613"/>
      <c r="BY19" s="613"/>
      <c r="BZ19" s="614" t="s">
        <v>8</v>
      </c>
      <c r="CA19" s="614"/>
      <c r="CB19" s="614"/>
      <c r="CC19" s="614"/>
      <c r="CD19" s="614" t="s">
        <v>30</v>
      </c>
      <c r="CE19" s="614"/>
      <c r="CF19" s="614"/>
      <c r="CG19" s="614"/>
      <c r="CH19" s="614" t="s">
        <v>31</v>
      </c>
      <c r="CI19" s="614"/>
      <c r="CJ19" s="614"/>
      <c r="CK19" s="614"/>
      <c r="CL19" s="614"/>
      <c r="CM19" s="615"/>
      <c r="CR19" s="88" t="s">
        <v>161</v>
      </c>
      <c r="CS19" s="91">
        <f>IF(CX19=$CS$2,COUNTIF($CX$5:CX19,CX19),0)</f>
        <v>0</v>
      </c>
      <c r="CT19" s="79" t="str">
        <f>$A$18&amp;C25&amp;I25&amp;$CZ$19</f>
        <v>野外炊飯▼選択してください▼選択してくださいその他</v>
      </c>
      <c r="CU19" s="79" t="str">
        <f>Q25</f>
        <v/>
      </c>
      <c r="CV19" s="79">
        <f>U25</f>
        <v>0</v>
      </c>
      <c r="CW19" s="80">
        <f>Y25</f>
        <v>0</v>
      </c>
      <c r="CX19" s="83" t="str">
        <f t="shared" si="6"/>
        <v>B</v>
      </c>
      <c r="CZ19" s="77" t="str">
        <f>IF(AB19="✓","小学校","その他")</f>
        <v>その他</v>
      </c>
    </row>
    <row r="20" spans="1:104" ht="24.75" customHeight="1">
      <c r="A20" s="655"/>
      <c r="B20" s="656"/>
      <c r="C20" s="625" t="s">
        <v>394</v>
      </c>
      <c r="D20" s="625"/>
      <c r="E20" s="625"/>
      <c r="F20" s="625"/>
      <c r="G20" s="625"/>
      <c r="H20" s="625"/>
      <c r="I20" s="625" t="s">
        <v>107</v>
      </c>
      <c r="J20" s="625"/>
      <c r="K20" s="625"/>
      <c r="L20" s="625"/>
      <c r="M20" s="625"/>
      <c r="N20" s="625"/>
      <c r="O20" s="625"/>
      <c r="P20" s="625"/>
      <c r="Q20" s="625" t="s">
        <v>8</v>
      </c>
      <c r="R20" s="625"/>
      <c r="S20" s="625"/>
      <c r="T20" s="625"/>
      <c r="U20" s="625" t="s">
        <v>30</v>
      </c>
      <c r="V20" s="625"/>
      <c r="W20" s="625"/>
      <c r="X20" s="625"/>
      <c r="Y20" s="625" t="s">
        <v>31</v>
      </c>
      <c r="Z20" s="625"/>
      <c r="AA20" s="625"/>
      <c r="AB20" s="625"/>
      <c r="AC20" s="625"/>
      <c r="AD20" s="662"/>
      <c r="AG20" s="351">
        <v>1</v>
      </c>
      <c r="AH20" s="352"/>
      <c r="AI20" s="503" t="s">
        <v>32</v>
      </c>
      <c r="AJ20" s="503"/>
      <c r="AK20" s="503"/>
      <c r="AL20" s="503"/>
      <c r="AM20" s="503"/>
      <c r="AN20" s="503"/>
      <c r="AO20" s="503"/>
      <c r="AP20" s="503"/>
      <c r="AQ20" s="503"/>
      <c r="AR20" s="503"/>
      <c r="AS20" s="503"/>
      <c r="AT20" s="503"/>
      <c r="AU20" s="503"/>
      <c r="AV20" s="503"/>
      <c r="AW20" s="503"/>
      <c r="AX20" s="625" t="str">
        <f>IFERROR(VLOOKUP('入力②(レストラン)'!AI20,データシートマスタ!$AZ$19:$BA$22,2,FALSE),"")</f>
        <v/>
      </c>
      <c r="AY20" s="625"/>
      <c r="AZ20" s="625"/>
      <c r="BA20" s="625"/>
      <c r="BB20" s="618"/>
      <c r="BC20" s="618"/>
      <c r="BD20" s="618"/>
      <c r="BE20" s="618"/>
      <c r="BF20" s="619">
        <f>IFERROR(AX20*BB20,0)</f>
        <v>0</v>
      </c>
      <c r="BG20" s="619"/>
      <c r="BH20" s="619"/>
      <c r="BI20" s="619"/>
      <c r="BJ20" s="619"/>
      <c r="BK20" s="620"/>
      <c r="BN20" s="351">
        <v>1</v>
      </c>
      <c r="BO20" s="352"/>
      <c r="BP20" s="616" t="s">
        <v>32</v>
      </c>
      <c r="BQ20" s="616"/>
      <c r="BR20" s="616"/>
      <c r="BS20" s="616"/>
      <c r="BT20" s="616"/>
      <c r="BU20" s="616"/>
      <c r="BV20" s="616"/>
      <c r="BW20" s="616"/>
      <c r="BX20" s="616"/>
      <c r="BY20" s="616"/>
      <c r="BZ20" s="617" t="str">
        <f>IFERROR(VLOOKUP(BP20,データシートマスタ!$AZ$33:$BA$34,2,FALSE),"")</f>
        <v/>
      </c>
      <c r="CA20" s="617"/>
      <c r="CB20" s="617"/>
      <c r="CC20" s="617"/>
      <c r="CD20" s="618"/>
      <c r="CE20" s="618"/>
      <c r="CF20" s="618"/>
      <c r="CG20" s="618"/>
      <c r="CH20" s="619">
        <f>IFERROR(BZ20*CD20,0)</f>
        <v>0</v>
      </c>
      <c r="CI20" s="619"/>
      <c r="CJ20" s="619"/>
      <c r="CK20" s="619"/>
      <c r="CL20" s="619"/>
      <c r="CM20" s="620"/>
      <c r="CR20" s="88" t="s">
        <v>162</v>
      </c>
      <c r="CS20" s="91">
        <f>IF(CX20=$CS$2,COUNTIF($CX$5:CX20,CX20),0)</f>
        <v>0</v>
      </c>
      <c r="CT20" s="79" t="str">
        <f>AI6</f>
        <v>▼選択してください</v>
      </c>
      <c r="CU20" s="79" t="str">
        <f>AX6</f>
        <v/>
      </c>
      <c r="CV20" s="79">
        <f>BB6</f>
        <v>0</v>
      </c>
      <c r="CW20" s="80">
        <f>BF6</f>
        <v>0</v>
      </c>
      <c r="CX20" s="83" t="str">
        <f t="shared" si="6"/>
        <v>B</v>
      </c>
    </row>
    <row r="21" spans="1:104" ht="24.75" customHeight="1">
      <c r="A21" s="638">
        <v>1</v>
      </c>
      <c r="B21" s="639"/>
      <c r="C21" s="645" t="s">
        <v>32</v>
      </c>
      <c r="D21" s="645"/>
      <c r="E21" s="645"/>
      <c r="F21" s="645"/>
      <c r="G21" s="645"/>
      <c r="H21" s="645"/>
      <c r="I21" s="645" t="s">
        <v>32</v>
      </c>
      <c r="J21" s="645"/>
      <c r="K21" s="645"/>
      <c r="L21" s="645"/>
      <c r="M21" s="645"/>
      <c r="N21" s="645"/>
      <c r="O21" s="645"/>
      <c r="P21" s="645"/>
      <c r="Q21" s="625" t="str">
        <f>IFERROR(VLOOKUP($CZ$19&amp;C21&amp;I21,データシートマスタ!$AV$27:$AW$54,2,FALSE),"")</f>
        <v/>
      </c>
      <c r="R21" s="625"/>
      <c r="S21" s="625"/>
      <c r="T21" s="625"/>
      <c r="U21" s="618"/>
      <c r="V21" s="618"/>
      <c r="W21" s="618"/>
      <c r="X21" s="618"/>
      <c r="Y21" s="619">
        <f>IFERROR(Q21*U21,0)</f>
        <v>0</v>
      </c>
      <c r="Z21" s="619"/>
      <c r="AA21" s="619"/>
      <c r="AB21" s="619"/>
      <c r="AC21" s="619"/>
      <c r="AD21" s="620"/>
      <c r="AG21" s="351">
        <v>2</v>
      </c>
      <c r="AH21" s="352"/>
      <c r="AI21" s="503" t="s">
        <v>32</v>
      </c>
      <c r="AJ21" s="503"/>
      <c r="AK21" s="503"/>
      <c r="AL21" s="503"/>
      <c r="AM21" s="503"/>
      <c r="AN21" s="503"/>
      <c r="AO21" s="503"/>
      <c r="AP21" s="503"/>
      <c r="AQ21" s="503"/>
      <c r="AR21" s="503"/>
      <c r="AS21" s="503"/>
      <c r="AT21" s="503"/>
      <c r="AU21" s="503"/>
      <c r="AV21" s="503"/>
      <c r="AW21" s="503"/>
      <c r="AX21" s="625" t="str">
        <f>IFERROR(VLOOKUP('入力②(レストラン)'!AI21,データシートマスタ!$AZ$19:$BA$22,2,FALSE),"")</f>
        <v/>
      </c>
      <c r="AY21" s="625"/>
      <c r="AZ21" s="625"/>
      <c r="BA21" s="625"/>
      <c r="BB21" s="618"/>
      <c r="BC21" s="618"/>
      <c r="BD21" s="618"/>
      <c r="BE21" s="618"/>
      <c r="BF21" s="619">
        <f t="shared" ref="BF21:BF24" si="7">IFERROR(AX21*BB21,0)</f>
        <v>0</v>
      </c>
      <c r="BG21" s="619"/>
      <c r="BH21" s="619"/>
      <c r="BI21" s="619"/>
      <c r="BJ21" s="619"/>
      <c r="BK21" s="620"/>
      <c r="BN21" s="351">
        <v>2</v>
      </c>
      <c r="BO21" s="352"/>
      <c r="BP21" s="616" t="s">
        <v>32</v>
      </c>
      <c r="BQ21" s="616"/>
      <c r="BR21" s="616"/>
      <c r="BS21" s="616"/>
      <c r="BT21" s="616"/>
      <c r="BU21" s="616"/>
      <c r="BV21" s="616"/>
      <c r="BW21" s="616"/>
      <c r="BX21" s="616"/>
      <c r="BY21" s="616"/>
      <c r="BZ21" s="617" t="str">
        <f>IFERROR(VLOOKUP(BP21,データシートマスタ!$AZ$33:$BA$34,2,FALSE),"")</f>
        <v/>
      </c>
      <c r="CA21" s="617"/>
      <c r="CB21" s="617"/>
      <c r="CC21" s="617"/>
      <c r="CD21" s="618"/>
      <c r="CE21" s="618"/>
      <c r="CF21" s="618"/>
      <c r="CG21" s="618"/>
      <c r="CH21" s="619">
        <f>IFERROR(BZ21*CD21,0)</f>
        <v>0</v>
      </c>
      <c r="CI21" s="619"/>
      <c r="CJ21" s="619"/>
      <c r="CK21" s="619"/>
      <c r="CL21" s="619"/>
      <c r="CM21" s="620"/>
      <c r="CR21" s="88" t="s">
        <v>163</v>
      </c>
      <c r="CS21" s="91">
        <f>IF(CX21=$CS$2,COUNTIF($CX$5:CX21,CX21),0)</f>
        <v>0</v>
      </c>
      <c r="CT21" s="79" t="str">
        <f t="shared" ref="CT21:CT29" si="8">AI7</f>
        <v>▼選択してください</v>
      </c>
      <c r="CU21" s="79" t="str">
        <f t="shared" ref="CU21:CU29" si="9">AX7</f>
        <v/>
      </c>
      <c r="CV21" s="79">
        <f t="shared" ref="CV21:CV29" si="10">BB7</f>
        <v>0</v>
      </c>
      <c r="CW21" s="80">
        <f t="shared" ref="CW21:CW29" si="11">BF7</f>
        <v>0</v>
      </c>
      <c r="CX21" s="83" t="str">
        <f t="shared" si="6"/>
        <v>B</v>
      </c>
    </row>
    <row r="22" spans="1:104" ht="24.75" customHeight="1" thickBot="1">
      <c r="A22" s="638">
        <v>2</v>
      </c>
      <c r="B22" s="639"/>
      <c r="C22" s="645" t="s">
        <v>32</v>
      </c>
      <c r="D22" s="645"/>
      <c r="E22" s="645"/>
      <c r="F22" s="645"/>
      <c r="G22" s="645"/>
      <c r="H22" s="645"/>
      <c r="I22" s="645" t="s">
        <v>32</v>
      </c>
      <c r="J22" s="645"/>
      <c r="K22" s="645"/>
      <c r="L22" s="645"/>
      <c r="M22" s="645"/>
      <c r="N22" s="645"/>
      <c r="O22" s="645"/>
      <c r="P22" s="645"/>
      <c r="Q22" s="625" t="str">
        <f>IFERROR(VLOOKUP($CZ$19&amp;C22&amp;I22,データシートマスタ!$AV$27:$AW$54,2,FALSE),"")</f>
        <v/>
      </c>
      <c r="R22" s="625"/>
      <c r="S22" s="625"/>
      <c r="T22" s="625"/>
      <c r="U22" s="618"/>
      <c r="V22" s="618"/>
      <c r="W22" s="618"/>
      <c r="X22" s="618"/>
      <c r="Y22" s="619">
        <f t="shared" ref="Y22:Y25" si="12">IFERROR(Q22*U22,0)</f>
        <v>0</v>
      </c>
      <c r="Z22" s="619"/>
      <c r="AA22" s="619"/>
      <c r="AB22" s="619"/>
      <c r="AC22" s="619"/>
      <c r="AD22" s="620"/>
      <c r="AG22" s="351">
        <v>3</v>
      </c>
      <c r="AH22" s="352"/>
      <c r="AI22" s="503" t="s">
        <v>32</v>
      </c>
      <c r="AJ22" s="503"/>
      <c r="AK22" s="503"/>
      <c r="AL22" s="503"/>
      <c r="AM22" s="503"/>
      <c r="AN22" s="503"/>
      <c r="AO22" s="503"/>
      <c r="AP22" s="503"/>
      <c r="AQ22" s="503"/>
      <c r="AR22" s="503"/>
      <c r="AS22" s="503"/>
      <c r="AT22" s="503"/>
      <c r="AU22" s="503"/>
      <c r="AV22" s="503"/>
      <c r="AW22" s="503"/>
      <c r="AX22" s="625" t="str">
        <f>IFERROR(VLOOKUP('入力②(レストラン)'!AI22,データシートマスタ!$AZ$19:$BA$22,2,FALSE),"")</f>
        <v/>
      </c>
      <c r="AY22" s="625"/>
      <c r="AZ22" s="625"/>
      <c r="BA22" s="625"/>
      <c r="BB22" s="618"/>
      <c r="BC22" s="618"/>
      <c r="BD22" s="618"/>
      <c r="BE22" s="618"/>
      <c r="BF22" s="619">
        <f t="shared" si="7"/>
        <v>0</v>
      </c>
      <c r="BG22" s="619"/>
      <c r="BH22" s="619"/>
      <c r="BI22" s="619"/>
      <c r="BJ22" s="619"/>
      <c r="BK22" s="620"/>
      <c r="BN22" s="605" t="s">
        <v>387</v>
      </c>
      <c r="BO22" s="606"/>
      <c r="BP22" s="606"/>
      <c r="BQ22" s="606"/>
      <c r="BR22" s="606"/>
      <c r="BS22" s="606"/>
      <c r="BT22" s="606"/>
      <c r="BU22" s="606"/>
      <c r="BV22" s="606"/>
      <c r="BW22" s="606"/>
      <c r="BX22" s="606"/>
      <c r="BY22" s="606"/>
      <c r="BZ22" s="606"/>
      <c r="CA22" s="606"/>
      <c r="CB22" s="606"/>
      <c r="CC22" s="606"/>
      <c r="CD22" s="606"/>
      <c r="CE22" s="606"/>
      <c r="CF22" s="606"/>
      <c r="CG22" s="606"/>
      <c r="CH22" s="607">
        <f>SUM(CH20:CM21)</f>
        <v>0</v>
      </c>
      <c r="CI22" s="606"/>
      <c r="CJ22" s="606"/>
      <c r="CK22" s="606"/>
      <c r="CL22" s="606"/>
      <c r="CM22" s="608"/>
      <c r="CR22" s="88" t="s">
        <v>164</v>
      </c>
      <c r="CS22" s="91">
        <f>IF(CX22=$CS$2,COUNTIF($CX$5:CX22,CX22),0)</f>
        <v>0</v>
      </c>
      <c r="CT22" s="79" t="str">
        <f t="shared" si="8"/>
        <v>▼選択してください</v>
      </c>
      <c r="CU22" s="79" t="str">
        <f t="shared" si="9"/>
        <v/>
      </c>
      <c r="CV22" s="79">
        <f t="shared" si="10"/>
        <v>0</v>
      </c>
      <c r="CW22" s="80">
        <f t="shared" si="11"/>
        <v>0</v>
      </c>
      <c r="CX22" s="83" t="str">
        <f t="shared" si="6"/>
        <v>B</v>
      </c>
    </row>
    <row r="23" spans="1:104" ht="24.75" customHeight="1">
      <c r="A23" s="638">
        <v>3</v>
      </c>
      <c r="B23" s="639"/>
      <c r="C23" s="645" t="s">
        <v>32</v>
      </c>
      <c r="D23" s="645"/>
      <c r="E23" s="645"/>
      <c r="F23" s="645"/>
      <c r="G23" s="645"/>
      <c r="H23" s="645"/>
      <c r="I23" s="645" t="s">
        <v>32</v>
      </c>
      <c r="J23" s="645"/>
      <c r="K23" s="645"/>
      <c r="L23" s="645"/>
      <c r="M23" s="645"/>
      <c r="N23" s="645"/>
      <c r="O23" s="645"/>
      <c r="P23" s="645"/>
      <c r="Q23" s="625" t="str">
        <f>IFERROR(VLOOKUP($CZ$19&amp;C23&amp;I23,データシートマスタ!$AV$27:$AW$54,2,FALSE),"")</f>
        <v/>
      </c>
      <c r="R23" s="625"/>
      <c r="S23" s="625"/>
      <c r="T23" s="625"/>
      <c r="U23" s="618"/>
      <c r="V23" s="618"/>
      <c r="W23" s="618"/>
      <c r="X23" s="618"/>
      <c r="Y23" s="619">
        <f t="shared" si="12"/>
        <v>0</v>
      </c>
      <c r="Z23" s="619"/>
      <c r="AA23" s="619"/>
      <c r="AB23" s="619"/>
      <c r="AC23" s="619"/>
      <c r="AD23" s="620"/>
      <c r="AG23" s="351">
        <v>4</v>
      </c>
      <c r="AH23" s="352"/>
      <c r="AI23" s="503" t="s">
        <v>32</v>
      </c>
      <c r="AJ23" s="503"/>
      <c r="AK23" s="503"/>
      <c r="AL23" s="503"/>
      <c r="AM23" s="503"/>
      <c r="AN23" s="503"/>
      <c r="AO23" s="503"/>
      <c r="AP23" s="503"/>
      <c r="AQ23" s="503"/>
      <c r="AR23" s="503"/>
      <c r="AS23" s="503"/>
      <c r="AT23" s="503"/>
      <c r="AU23" s="503"/>
      <c r="AV23" s="503"/>
      <c r="AW23" s="503"/>
      <c r="AX23" s="625" t="str">
        <f>IFERROR(VLOOKUP('入力②(レストラン)'!AI23,データシートマスタ!$AZ$19:$BA$22,2,FALSE),"")</f>
        <v/>
      </c>
      <c r="AY23" s="625"/>
      <c r="AZ23" s="625"/>
      <c r="BA23" s="625"/>
      <c r="BB23" s="618"/>
      <c r="BC23" s="618"/>
      <c r="BD23" s="618"/>
      <c r="BE23" s="618"/>
      <c r="BF23" s="619">
        <f t="shared" si="7"/>
        <v>0</v>
      </c>
      <c r="BG23" s="619"/>
      <c r="BH23" s="619"/>
      <c r="BI23" s="619"/>
      <c r="BJ23" s="619"/>
      <c r="BK23" s="620"/>
      <c r="BN23" s="668" t="s">
        <v>392</v>
      </c>
      <c r="BO23" s="669"/>
      <c r="BP23" s="669"/>
      <c r="BQ23" s="669"/>
      <c r="BR23" s="669"/>
      <c r="BS23" s="669"/>
      <c r="BT23" s="669"/>
      <c r="BU23" s="669"/>
      <c r="BV23" s="669"/>
      <c r="BW23" s="669"/>
      <c r="BX23" s="669"/>
      <c r="BY23" s="669"/>
      <c r="BZ23" s="669"/>
      <c r="CA23" s="669"/>
      <c r="CB23" s="669"/>
      <c r="CC23" s="669"/>
      <c r="CD23" s="669"/>
      <c r="CE23" s="669"/>
      <c r="CF23" s="669"/>
      <c r="CG23" s="669"/>
      <c r="CH23" s="669"/>
      <c r="CI23" s="669"/>
      <c r="CJ23" s="669"/>
      <c r="CK23" s="669"/>
      <c r="CL23" s="669"/>
      <c r="CM23" s="669"/>
      <c r="CR23" s="88" t="s">
        <v>165</v>
      </c>
      <c r="CS23" s="91">
        <f>IF(CX23=$CS$2,COUNTIF($CX$5:CX23,CX23),0)</f>
        <v>0</v>
      </c>
      <c r="CT23" s="79" t="str">
        <f t="shared" si="8"/>
        <v>▼選択してください</v>
      </c>
      <c r="CU23" s="79" t="str">
        <f t="shared" si="9"/>
        <v/>
      </c>
      <c r="CV23" s="79">
        <f t="shared" si="10"/>
        <v>0</v>
      </c>
      <c r="CW23" s="80">
        <f t="shared" si="11"/>
        <v>0</v>
      </c>
      <c r="CX23" s="83" t="str">
        <f t="shared" si="6"/>
        <v>B</v>
      </c>
    </row>
    <row r="24" spans="1:104" ht="24.75" customHeight="1">
      <c r="A24" s="638">
        <v>4</v>
      </c>
      <c r="B24" s="639"/>
      <c r="C24" s="645" t="s">
        <v>32</v>
      </c>
      <c r="D24" s="645"/>
      <c r="E24" s="645"/>
      <c r="F24" s="645"/>
      <c r="G24" s="645"/>
      <c r="H24" s="645"/>
      <c r="I24" s="645" t="s">
        <v>32</v>
      </c>
      <c r="J24" s="645"/>
      <c r="K24" s="645"/>
      <c r="L24" s="645"/>
      <c r="M24" s="645"/>
      <c r="N24" s="645"/>
      <c r="O24" s="645"/>
      <c r="P24" s="645"/>
      <c r="Q24" s="625" t="str">
        <f>IFERROR(VLOOKUP($CZ$19&amp;C24&amp;I24,データシートマスタ!$AV$27:$AW$54,2,FALSE),"")</f>
        <v/>
      </c>
      <c r="R24" s="625"/>
      <c r="S24" s="625"/>
      <c r="T24" s="625"/>
      <c r="U24" s="618"/>
      <c r="V24" s="618"/>
      <c r="W24" s="618"/>
      <c r="X24" s="618"/>
      <c r="Y24" s="619">
        <f t="shared" si="12"/>
        <v>0</v>
      </c>
      <c r="Z24" s="619"/>
      <c r="AA24" s="619"/>
      <c r="AB24" s="619"/>
      <c r="AC24" s="619"/>
      <c r="AD24" s="620"/>
      <c r="AG24" s="351">
        <v>5</v>
      </c>
      <c r="AH24" s="352"/>
      <c r="AI24" s="503" t="s">
        <v>32</v>
      </c>
      <c r="AJ24" s="503"/>
      <c r="AK24" s="503"/>
      <c r="AL24" s="503"/>
      <c r="AM24" s="503"/>
      <c r="AN24" s="503"/>
      <c r="AO24" s="503"/>
      <c r="AP24" s="503"/>
      <c r="AQ24" s="503"/>
      <c r="AR24" s="503"/>
      <c r="AS24" s="503"/>
      <c r="AT24" s="503"/>
      <c r="AU24" s="503"/>
      <c r="AV24" s="503"/>
      <c r="AW24" s="503"/>
      <c r="AX24" s="625" t="str">
        <f>IFERROR(VLOOKUP('入力②(レストラン)'!AI24,データシートマスタ!$AZ$19:$BA$22,2,FALSE),"")</f>
        <v/>
      </c>
      <c r="AY24" s="625"/>
      <c r="AZ24" s="625"/>
      <c r="BA24" s="625"/>
      <c r="BB24" s="618"/>
      <c r="BC24" s="618"/>
      <c r="BD24" s="618"/>
      <c r="BE24" s="618"/>
      <c r="BF24" s="619">
        <f t="shared" si="7"/>
        <v>0</v>
      </c>
      <c r="BG24" s="619"/>
      <c r="BH24" s="619"/>
      <c r="BI24" s="619"/>
      <c r="BJ24" s="619"/>
      <c r="BK24" s="620"/>
      <c r="BN24" s="670"/>
      <c r="BO24" s="670"/>
      <c r="BP24" s="670"/>
      <c r="BQ24" s="670"/>
      <c r="BR24" s="670"/>
      <c r="BS24" s="670"/>
      <c r="BT24" s="670"/>
      <c r="BU24" s="670"/>
      <c r="BV24" s="670"/>
      <c r="BW24" s="670"/>
      <c r="BX24" s="670"/>
      <c r="BY24" s="670"/>
      <c r="BZ24" s="670"/>
      <c r="CA24" s="670"/>
      <c r="CB24" s="670"/>
      <c r="CC24" s="670"/>
      <c r="CD24" s="670"/>
      <c r="CE24" s="670"/>
      <c r="CF24" s="670"/>
      <c r="CG24" s="670"/>
      <c r="CH24" s="670"/>
      <c r="CI24" s="670"/>
      <c r="CJ24" s="670"/>
      <c r="CK24" s="670"/>
      <c r="CL24" s="670"/>
      <c r="CM24" s="670"/>
      <c r="CR24" s="88" t="s">
        <v>166</v>
      </c>
      <c r="CS24" s="91">
        <f>IF(CX24=$CS$2,COUNTIF($CX$5:CX24,CX24),0)</f>
        <v>0</v>
      </c>
      <c r="CT24" s="79" t="str">
        <f t="shared" si="8"/>
        <v>▼選択してください</v>
      </c>
      <c r="CU24" s="79" t="str">
        <f t="shared" si="9"/>
        <v/>
      </c>
      <c r="CV24" s="79">
        <f t="shared" si="10"/>
        <v>0</v>
      </c>
      <c r="CW24" s="80">
        <f t="shared" si="11"/>
        <v>0</v>
      </c>
      <c r="CX24" s="83" t="str">
        <f t="shared" si="6"/>
        <v>B</v>
      </c>
    </row>
    <row r="25" spans="1:104" ht="24.75" customHeight="1" thickBot="1">
      <c r="A25" s="638">
        <v>5</v>
      </c>
      <c r="B25" s="639"/>
      <c r="C25" s="645" t="s">
        <v>32</v>
      </c>
      <c r="D25" s="645"/>
      <c r="E25" s="645"/>
      <c r="F25" s="645"/>
      <c r="G25" s="645"/>
      <c r="H25" s="645"/>
      <c r="I25" s="645" t="s">
        <v>32</v>
      </c>
      <c r="J25" s="645"/>
      <c r="K25" s="645"/>
      <c r="L25" s="645"/>
      <c r="M25" s="645"/>
      <c r="N25" s="645"/>
      <c r="O25" s="645"/>
      <c r="P25" s="645"/>
      <c r="Q25" s="625" t="str">
        <f>IFERROR(VLOOKUP($CZ$19&amp;C25&amp;I25,データシートマスタ!$AV$27:$AW$54,2,FALSE),"")</f>
        <v/>
      </c>
      <c r="R25" s="625"/>
      <c r="S25" s="625"/>
      <c r="T25" s="625"/>
      <c r="U25" s="618"/>
      <c r="V25" s="618"/>
      <c r="W25" s="618"/>
      <c r="X25" s="618"/>
      <c r="Y25" s="619">
        <f t="shared" si="12"/>
        <v>0</v>
      </c>
      <c r="Z25" s="619"/>
      <c r="AA25" s="619"/>
      <c r="AB25" s="619"/>
      <c r="AC25" s="619"/>
      <c r="AD25" s="620"/>
      <c r="AG25" s="605" t="s">
        <v>33</v>
      </c>
      <c r="AH25" s="606"/>
      <c r="AI25" s="606"/>
      <c r="AJ25" s="606"/>
      <c r="AK25" s="606"/>
      <c r="AL25" s="606"/>
      <c r="AM25" s="606"/>
      <c r="AN25" s="606"/>
      <c r="AO25" s="606"/>
      <c r="AP25" s="606"/>
      <c r="AQ25" s="606"/>
      <c r="AR25" s="606"/>
      <c r="AS25" s="606"/>
      <c r="AT25" s="606"/>
      <c r="AU25" s="606"/>
      <c r="AV25" s="606"/>
      <c r="AW25" s="606"/>
      <c r="AX25" s="606"/>
      <c r="AY25" s="606"/>
      <c r="AZ25" s="606"/>
      <c r="BA25" s="606"/>
      <c r="BB25" s="606"/>
      <c r="BC25" s="606"/>
      <c r="BD25" s="606"/>
      <c r="BE25" s="606"/>
      <c r="BF25" s="646">
        <f>SUM(BF20:BK24)</f>
        <v>0</v>
      </c>
      <c r="BG25" s="646"/>
      <c r="BH25" s="646"/>
      <c r="BI25" s="646"/>
      <c r="BJ25" s="646"/>
      <c r="BK25" s="647"/>
      <c r="BN25" s="670"/>
      <c r="BO25" s="670"/>
      <c r="BP25" s="670"/>
      <c r="BQ25" s="670"/>
      <c r="BR25" s="670"/>
      <c r="BS25" s="670"/>
      <c r="BT25" s="670"/>
      <c r="BU25" s="670"/>
      <c r="BV25" s="670"/>
      <c r="BW25" s="670"/>
      <c r="BX25" s="670"/>
      <c r="BY25" s="670"/>
      <c r="BZ25" s="670"/>
      <c r="CA25" s="670"/>
      <c r="CB25" s="670"/>
      <c r="CC25" s="670"/>
      <c r="CD25" s="670"/>
      <c r="CE25" s="670"/>
      <c r="CF25" s="670"/>
      <c r="CG25" s="670"/>
      <c r="CH25" s="670"/>
      <c r="CI25" s="670"/>
      <c r="CJ25" s="670"/>
      <c r="CK25" s="670"/>
      <c r="CL25" s="670"/>
      <c r="CM25" s="670"/>
      <c r="CR25" s="88" t="s">
        <v>167</v>
      </c>
      <c r="CS25" s="91">
        <f>IF(CX25=$CS$2,COUNTIF($CX$5:CX25,CX25),0)</f>
        <v>0</v>
      </c>
      <c r="CT25" s="79" t="str">
        <f t="shared" si="8"/>
        <v>▼選択してください</v>
      </c>
      <c r="CU25" s="79" t="str">
        <f t="shared" si="9"/>
        <v/>
      </c>
      <c r="CV25" s="79">
        <f t="shared" si="10"/>
        <v>0</v>
      </c>
      <c r="CW25" s="80">
        <f t="shared" si="11"/>
        <v>0</v>
      </c>
      <c r="CX25" s="83" t="str">
        <f t="shared" si="6"/>
        <v>B</v>
      </c>
    </row>
    <row r="26" spans="1:104" ht="24.75" customHeight="1" thickBot="1">
      <c r="A26" s="641" t="s">
        <v>33</v>
      </c>
      <c r="B26" s="642"/>
      <c r="C26" s="642"/>
      <c r="D26" s="642"/>
      <c r="E26" s="642"/>
      <c r="F26" s="642"/>
      <c r="G26" s="642"/>
      <c r="H26" s="642"/>
      <c r="I26" s="642"/>
      <c r="J26" s="642"/>
      <c r="K26" s="642"/>
      <c r="L26" s="642"/>
      <c r="M26" s="642"/>
      <c r="N26" s="642"/>
      <c r="O26" s="642"/>
      <c r="P26" s="642"/>
      <c r="Q26" s="642"/>
      <c r="R26" s="642"/>
      <c r="S26" s="642"/>
      <c r="T26" s="642"/>
      <c r="U26" s="642"/>
      <c r="V26" s="642"/>
      <c r="W26" s="642"/>
      <c r="X26" s="643"/>
      <c r="Y26" s="646">
        <f>SUM(Y21:AD25)</f>
        <v>0</v>
      </c>
      <c r="Z26" s="646"/>
      <c r="AA26" s="646"/>
      <c r="AB26" s="646"/>
      <c r="AC26" s="646"/>
      <c r="AD26" s="647"/>
      <c r="CR26" s="88" t="s">
        <v>168</v>
      </c>
      <c r="CS26" s="91">
        <f>IF(CX26=$CS$2,COUNTIF($CX$5:CX26,CX26),0)</f>
        <v>0</v>
      </c>
      <c r="CT26" s="79" t="str">
        <f t="shared" si="8"/>
        <v>▼選択してください</v>
      </c>
      <c r="CU26" s="79" t="str">
        <f t="shared" si="9"/>
        <v/>
      </c>
      <c r="CV26" s="79">
        <f t="shared" si="10"/>
        <v>0</v>
      </c>
      <c r="CW26" s="80">
        <f t="shared" si="11"/>
        <v>0</v>
      </c>
      <c r="CX26" s="83" t="str">
        <f t="shared" si="6"/>
        <v>B</v>
      </c>
    </row>
    <row r="27" spans="1:104" ht="24.75" customHeight="1">
      <c r="A27" s="663" t="s">
        <v>390</v>
      </c>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CR27" s="88" t="s">
        <v>169</v>
      </c>
      <c r="CS27" s="91">
        <f>IF(CX27=$CS$2,COUNTIF($CX$5:CX27,CX27),0)</f>
        <v>0</v>
      </c>
      <c r="CT27" s="79" t="str">
        <f t="shared" si="8"/>
        <v>▼選択してください</v>
      </c>
      <c r="CU27" s="79" t="str">
        <f t="shared" si="9"/>
        <v/>
      </c>
      <c r="CV27" s="79">
        <f t="shared" si="10"/>
        <v>0</v>
      </c>
      <c r="CW27" s="80">
        <f t="shared" si="11"/>
        <v>0</v>
      </c>
      <c r="CX27" s="83" t="str">
        <f t="shared" si="6"/>
        <v>B</v>
      </c>
    </row>
    <row r="28" spans="1:104" ht="24.75" customHeight="1">
      <c r="A28" s="665"/>
      <c r="B28" s="665"/>
      <c r="C28" s="665"/>
      <c r="D28" s="665"/>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CR28" s="88" t="s">
        <v>170</v>
      </c>
      <c r="CS28" s="91">
        <f>IF(CX28=$CS$2,COUNTIF($CX$5:CX28,CX28),0)</f>
        <v>0</v>
      </c>
      <c r="CT28" s="79" t="str">
        <f t="shared" si="8"/>
        <v>▼選択してください</v>
      </c>
      <c r="CU28" s="79" t="str">
        <f t="shared" si="9"/>
        <v/>
      </c>
      <c r="CV28" s="79">
        <f t="shared" si="10"/>
        <v>0</v>
      </c>
      <c r="CW28" s="80">
        <f t="shared" si="11"/>
        <v>0</v>
      </c>
      <c r="CX28" s="83" t="str">
        <f t="shared" si="6"/>
        <v>B</v>
      </c>
    </row>
    <row r="29" spans="1:104" ht="24.75" customHeight="1">
      <c r="CR29" s="88" t="s">
        <v>171</v>
      </c>
      <c r="CS29" s="91">
        <f>IF(CX29=$CS$2,COUNTIF($CX$5:CX29,CX29),0)</f>
        <v>0</v>
      </c>
      <c r="CT29" s="79" t="str">
        <f t="shared" si="8"/>
        <v>▼選択してください</v>
      </c>
      <c r="CU29" s="79" t="str">
        <f t="shared" si="9"/>
        <v/>
      </c>
      <c r="CV29" s="79">
        <f t="shared" si="10"/>
        <v>0</v>
      </c>
      <c r="CW29" s="80">
        <f t="shared" si="11"/>
        <v>0</v>
      </c>
      <c r="CX29" s="83" t="str">
        <f t="shared" si="6"/>
        <v>B</v>
      </c>
    </row>
    <row r="30" spans="1:104" ht="24.75" customHeight="1">
      <c r="CR30" s="88" t="s">
        <v>172</v>
      </c>
      <c r="CS30" s="91">
        <f>IF(CX30=$CS$2,COUNTIF($CX$5:CX30,CX30),0)</f>
        <v>0</v>
      </c>
      <c r="CT30" s="79" t="str">
        <f>AI20</f>
        <v>▼選択してください</v>
      </c>
      <c r="CU30" s="79" t="str">
        <f>AX20</f>
        <v/>
      </c>
      <c r="CV30" s="79">
        <f>BB20</f>
        <v>0</v>
      </c>
      <c r="CW30" s="80">
        <f>BF20</f>
        <v>0</v>
      </c>
      <c r="CX30" s="83" t="str">
        <f t="shared" si="6"/>
        <v>B</v>
      </c>
    </row>
    <row r="31" spans="1:104" ht="24.75" customHeight="1">
      <c r="CR31" s="88" t="s">
        <v>173</v>
      </c>
      <c r="CS31" s="91">
        <f>IF(CX31=$CS$2,COUNTIF($CX$5:CX31,CX31),0)</f>
        <v>0</v>
      </c>
      <c r="CT31" s="79" t="str">
        <f t="shared" ref="CT31:CT34" si="13">AI21</f>
        <v>▼選択してください</v>
      </c>
      <c r="CU31" s="79" t="str">
        <f t="shared" ref="CU31:CU34" si="14">AX21</f>
        <v/>
      </c>
      <c r="CV31" s="79">
        <f t="shared" ref="CV31:CV34" si="15">BB21</f>
        <v>0</v>
      </c>
      <c r="CW31" s="80">
        <f t="shared" ref="CW31:CW34" si="16">BF21</f>
        <v>0</v>
      </c>
      <c r="CX31" s="83" t="str">
        <f t="shared" si="6"/>
        <v>B</v>
      </c>
    </row>
    <row r="32" spans="1:104" ht="24.75" customHeight="1">
      <c r="CR32" s="88" t="s">
        <v>174</v>
      </c>
      <c r="CS32" s="91">
        <f>IF(CX32=$CS$2,COUNTIF($CX$5:CX32,CX32),0)</f>
        <v>0</v>
      </c>
      <c r="CT32" s="79" t="str">
        <f t="shared" si="13"/>
        <v>▼選択してください</v>
      </c>
      <c r="CU32" s="79" t="str">
        <f t="shared" si="14"/>
        <v/>
      </c>
      <c r="CV32" s="79">
        <f t="shared" si="15"/>
        <v>0</v>
      </c>
      <c r="CW32" s="80">
        <f t="shared" si="16"/>
        <v>0</v>
      </c>
      <c r="CX32" s="83" t="str">
        <f t="shared" si="6"/>
        <v>B</v>
      </c>
    </row>
    <row r="33" spans="96:102" ht="24.75" customHeight="1">
      <c r="CR33" s="88" t="s">
        <v>175</v>
      </c>
      <c r="CS33" s="91">
        <f>IF(CX33=$CS$2,COUNTIF($CX$5:CX33,CX33),0)</f>
        <v>0</v>
      </c>
      <c r="CT33" s="79" t="str">
        <f t="shared" si="13"/>
        <v>▼選択してください</v>
      </c>
      <c r="CU33" s="79" t="str">
        <f t="shared" si="14"/>
        <v/>
      </c>
      <c r="CV33" s="79">
        <f t="shared" si="15"/>
        <v>0</v>
      </c>
      <c r="CW33" s="80">
        <f t="shared" si="16"/>
        <v>0</v>
      </c>
      <c r="CX33" s="83" t="str">
        <f t="shared" si="6"/>
        <v>B</v>
      </c>
    </row>
    <row r="34" spans="96:102" ht="24.75" customHeight="1">
      <c r="CR34" s="88" t="s">
        <v>176</v>
      </c>
      <c r="CS34" s="91">
        <f>IF(CX34=$CS$2,COUNTIF($CX$5:CX34,CX34),0)</f>
        <v>0</v>
      </c>
      <c r="CT34" s="79" t="str">
        <f t="shared" si="13"/>
        <v>▼選択してください</v>
      </c>
      <c r="CU34" s="79" t="str">
        <f t="shared" si="14"/>
        <v/>
      </c>
      <c r="CV34" s="79">
        <f t="shared" si="15"/>
        <v>0</v>
      </c>
      <c r="CW34" s="80">
        <f t="shared" si="16"/>
        <v>0</v>
      </c>
      <c r="CX34" s="83" t="str">
        <f t="shared" si="6"/>
        <v>B</v>
      </c>
    </row>
    <row r="35" spans="96:102" ht="24.75" customHeight="1">
      <c r="CR35" s="88" t="s">
        <v>177</v>
      </c>
      <c r="CS35" s="91">
        <f>IF(CX35=$CS$2,COUNTIF($CX$5:CX35,CX35),0)</f>
        <v>0</v>
      </c>
      <c r="CT35" s="79" t="str">
        <f>$BN$4&amp;BP6</f>
        <v>テーブルマナー▼選択してください</v>
      </c>
      <c r="CU35" s="80" t="str">
        <f>BZ6</f>
        <v/>
      </c>
      <c r="CV35" s="79">
        <f>CD6</f>
        <v>0</v>
      </c>
      <c r="CW35" s="80">
        <f>CH6</f>
        <v>0</v>
      </c>
      <c r="CX35" s="83" t="str">
        <f t="shared" si="6"/>
        <v>B</v>
      </c>
    </row>
    <row r="36" spans="96:102" ht="24.75" customHeight="1">
      <c r="CR36" s="88" t="s">
        <v>178</v>
      </c>
      <c r="CS36" s="92">
        <f>IF(CX36=$CS$2,COUNTIF($CX$5:CX36,CX36),0)</f>
        <v>0</v>
      </c>
      <c r="CT36" s="79" t="str">
        <f>$BN$4&amp;BP7</f>
        <v>テーブルマナー▼選択してください</v>
      </c>
      <c r="CU36" s="80" t="str">
        <f>BZ7</f>
        <v/>
      </c>
      <c r="CV36" s="79">
        <f>CD7</f>
        <v>0</v>
      </c>
      <c r="CW36" s="80">
        <f>CH7</f>
        <v>0</v>
      </c>
      <c r="CX36" s="83" t="str">
        <f t="shared" si="6"/>
        <v>B</v>
      </c>
    </row>
    <row r="37" spans="96:102" ht="24.75" customHeight="1">
      <c r="CR37" s="88" t="s">
        <v>189</v>
      </c>
      <c r="CS37" s="92">
        <f>IF(CX37=$CS$2,COUNTIF($CX$5:CX37,CX37),0)</f>
        <v>0</v>
      </c>
      <c r="CT37" s="79" t="str">
        <f>$BN$18&amp;BP20</f>
        <v>閑散期特別メニュー▼選択してください</v>
      </c>
      <c r="CU37" s="80" t="str">
        <f>BZ20</f>
        <v/>
      </c>
      <c r="CV37" s="79">
        <f>CD20</f>
        <v>0</v>
      </c>
      <c r="CW37" s="80">
        <f>CH20</f>
        <v>0</v>
      </c>
      <c r="CX37" s="83" t="str">
        <f t="shared" si="6"/>
        <v>B</v>
      </c>
    </row>
    <row r="38" spans="96:102" ht="24.75" customHeight="1" thickBot="1">
      <c r="CR38" s="89" t="s">
        <v>190</v>
      </c>
      <c r="CS38" s="94">
        <f>IF(CX38=$CS$2,COUNTIF($CX$5:CX38,CX38),0)</f>
        <v>0</v>
      </c>
      <c r="CT38" s="84" t="str">
        <f>$BN$18&amp;BP21</f>
        <v>閑散期特別メニュー▼選択してください</v>
      </c>
      <c r="CU38" s="85" t="str">
        <f>BZ21</f>
        <v/>
      </c>
      <c r="CV38" s="84">
        <f>CD21</f>
        <v>0</v>
      </c>
      <c r="CW38" s="85">
        <f>CH21</f>
        <v>0</v>
      </c>
      <c r="CX38" s="86" t="str">
        <f t="shared" si="6"/>
        <v>B</v>
      </c>
    </row>
  </sheetData>
  <sheetProtection password="CC4D" sheet="1" objects="1" scenarios="1"/>
  <mergeCells count="258">
    <mergeCell ref="BN23:CM25"/>
    <mergeCell ref="Y16:AD16"/>
    <mergeCell ref="C14:H14"/>
    <mergeCell ref="BF9:BK9"/>
    <mergeCell ref="AI10:AW10"/>
    <mergeCell ref="AX10:BA10"/>
    <mergeCell ref="BB10:BE10"/>
    <mergeCell ref="BF10:BK10"/>
    <mergeCell ref="AI11:AW11"/>
    <mergeCell ref="AX11:BA11"/>
    <mergeCell ref="BB11:BE11"/>
    <mergeCell ref="C13:H13"/>
    <mergeCell ref="I13:P13"/>
    <mergeCell ref="C12:H12"/>
    <mergeCell ref="I12:P12"/>
    <mergeCell ref="Q12:T12"/>
    <mergeCell ref="Q10:T10"/>
    <mergeCell ref="Q14:T14"/>
    <mergeCell ref="U14:X14"/>
    <mergeCell ref="Y14:AD14"/>
    <mergeCell ref="Q15:T15"/>
    <mergeCell ref="U15:X15"/>
    <mergeCell ref="Y15:AD15"/>
    <mergeCell ref="Y9:AD9"/>
    <mergeCell ref="AG25:BE25"/>
    <mergeCell ref="AG24:AH24"/>
    <mergeCell ref="AI24:AW24"/>
    <mergeCell ref="Q25:T25"/>
    <mergeCell ref="U25:X25"/>
    <mergeCell ref="Y25:AD25"/>
    <mergeCell ref="U23:X23"/>
    <mergeCell ref="Y23:AD23"/>
    <mergeCell ref="A22:B22"/>
    <mergeCell ref="AX24:BA24"/>
    <mergeCell ref="BB24:BE24"/>
    <mergeCell ref="AG23:AH23"/>
    <mergeCell ref="AI23:AW23"/>
    <mergeCell ref="AX23:BA23"/>
    <mergeCell ref="BB23:BE23"/>
    <mergeCell ref="A10:B10"/>
    <mergeCell ref="A11:B11"/>
    <mergeCell ref="A12:B12"/>
    <mergeCell ref="A13:B13"/>
    <mergeCell ref="A14:B14"/>
    <mergeCell ref="A27:AD28"/>
    <mergeCell ref="BF16:BK16"/>
    <mergeCell ref="AG16:BE16"/>
    <mergeCell ref="AI14:AW14"/>
    <mergeCell ref="AX14:BA14"/>
    <mergeCell ref="BB14:BE14"/>
    <mergeCell ref="BF14:BK14"/>
    <mergeCell ref="AI15:AW15"/>
    <mergeCell ref="AX15:BA15"/>
    <mergeCell ref="BB15:BE15"/>
    <mergeCell ref="BF15:BK15"/>
    <mergeCell ref="AG15:AH15"/>
    <mergeCell ref="Y26:AD26"/>
    <mergeCell ref="A15:B15"/>
    <mergeCell ref="C25:H25"/>
    <mergeCell ref="I25:P25"/>
    <mergeCell ref="Q23:T23"/>
    <mergeCell ref="I14:P14"/>
    <mergeCell ref="Y20:AD20"/>
    <mergeCell ref="A19:AA19"/>
    <mergeCell ref="AT1:AY2"/>
    <mergeCell ref="A5:B5"/>
    <mergeCell ref="A16:X16"/>
    <mergeCell ref="C24:H24"/>
    <mergeCell ref="I24:P24"/>
    <mergeCell ref="AX6:BA6"/>
    <mergeCell ref="A1:T2"/>
    <mergeCell ref="C6:H6"/>
    <mergeCell ref="I6:P6"/>
    <mergeCell ref="C5:H5"/>
    <mergeCell ref="I5:P5"/>
    <mergeCell ref="Q5:T5"/>
    <mergeCell ref="U5:X5"/>
    <mergeCell ref="Y5:AD5"/>
    <mergeCell ref="Q6:T6"/>
    <mergeCell ref="U6:X6"/>
    <mergeCell ref="Y6:AD6"/>
    <mergeCell ref="C10:H10"/>
    <mergeCell ref="I10:P10"/>
    <mergeCell ref="A6:B6"/>
    <mergeCell ref="A7:B7"/>
    <mergeCell ref="A8:B8"/>
    <mergeCell ref="A9:B9"/>
    <mergeCell ref="C7:H7"/>
    <mergeCell ref="I7:P7"/>
    <mergeCell ref="Q7:T7"/>
    <mergeCell ref="Q21:T21"/>
    <mergeCell ref="U21:X21"/>
    <mergeCell ref="Y21:AD21"/>
    <mergeCell ref="A20:B20"/>
    <mergeCell ref="A21:B21"/>
    <mergeCell ref="Q24:T24"/>
    <mergeCell ref="U24:X24"/>
    <mergeCell ref="Y24:AD24"/>
    <mergeCell ref="C22:H22"/>
    <mergeCell ref="I22:P22"/>
    <mergeCell ref="Q22:T22"/>
    <mergeCell ref="U22:X22"/>
    <mergeCell ref="Y22:AD22"/>
    <mergeCell ref="C23:H23"/>
    <mergeCell ref="I23:P23"/>
    <mergeCell ref="A23:B23"/>
    <mergeCell ref="C21:H21"/>
    <mergeCell ref="I21:P21"/>
    <mergeCell ref="Y8:AD8"/>
    <mergeCell ref="Q9:T9"/>
    <mergeCell ref="U9:X9"/>
    <mergeCell ref="BX1:BY2"/>
    <mergeCell ref="BZ1:CB2"/>
    <mergeCell ref="CC1:CD2"/>
    <mergeCell ref="CE1:CG2"/>
    <mergeCell ref="CH1:CI2"/>
    <mergeCell ref="CJ1:CJ2"/>
    <mergeCell ref="CK1:CL2"/>
    <mergeCell ref="CM1:CM2"/>
    <mergeCell ref="AZ1:BG2"/>
    <mergeCell ref="BH1:BI2"/>
    <mergeCell ref="BJ1:BL2"/>
    <mergeCell ref="BM1:BN2"/>
    <mergeCell ref="BO1:BQ2"/>
    <mergeCell ref="BR1:BS2"/>
    <mergeCell ref="BT1:BT2"/>
    <mergeCell ref="BU1:BV2"/>
    <mergeCell ref="BW1:BW2"/>
    <mergeCell ref="A4:AD4"/>
    <mergeCell ref="U12:X12"/>
    <mergeCell ref="C15:H15"/>
    <mergeCell ref="I15:P15"/>
    <mergeCell ref="BF25:BK25"/>
    <mergeCell ref="U7:X7"/>
    <mergeCell ref="Y7:AD7"/>
    <mergeCell ref="Y12:AD12"/>
    <mergeCell ref="Q13:T13"/>
    <mergeCell ref="U13:X13"/>
    <mergeCell ref="Y13:AD13"/>
    <mergeCell ref="C11:H11"/>
    <mergeCell ref="I11:P11"/>
    <mergeCell ref="U10:X10"/>
    <mergeCell ref="Y10:AD10"/>
    <mergeCell ref="Q11:T11"/>
    <mergeCell ref="U11:X11"/>
    <mergeCell ref="Y11:AD11"/>
    <mergeCell ref="C9:H9"/>
    <mergeCell ref="I9:P9"/>
    <mergeCell ref="C8:H8"/>
    <mergeCell ref="I8:P8"/>
    <mergeCell ref="Q8:T8"/>
    <mergeCell ref="U8:X8"/>
    <mergeCell ref="BF23:BK23"/>
    <mergeCell ref="A24:B24"/>
    <mergeCell ref="A25:B25"/>
    <mergeCell ref="A18:AD18"/>
    <mergeCell ref="A26:X26"/>
    <mergeCell ref="AG18:BK18"/>
    <mergeCell ref="AG19:AH19"/>
    <mergeCell ref="AI19:AW19"/>
    <mergeCell ref="AI20:AW20"/>
    <mergeCell ref="AG21:AH21"/>
    <mergeCell ref="AI21:AW21"/>
    <mergeCell ref="AX21:BA21"/>
    <mergeCell ref="BB21:BE21"/>
    <mergeCell ref="BF21:BK21"/>
    <mergeCell ref="AG22:AH22"/>
    <mergeCell ref="AI22:AW22"/>
    <mergeCell ref="C20:H20"/>
    <mergeCell ref="I20:P20"/>
    <mergeCell ref="Q20:T20"/>
    <mergeCell ref="U20:X20"/>
    <mergeCell ref="BF24:BK24"/>
    <mergeCell ref="AX22:BA22"/>
    <mergeCell ref="BB22:BE22"/>
    <mergeCell ref="BF22:BK22"/>
    <mergeCell ref="AG12:AH12"/>
    <mergeCell ref="AG13:AH13"/>
    <mergeCell ref="AG14:AH14"/>
    <mergeCell ref="AX7:BA7"/>
    <mergeCell ref="BB7:BE7"/>
    <mergeCell ref="BN9:CM9"/>
    <mergeCell ref="CD7:CG7"/>
    <mergeCell ref="CH7:CM7"/>
    <mergeCell ref="BP7:BY7"/>
    <mergeCell ref="BN7:BO7"/>
    <mergeCell ref="AI7:AW7"/>
    <mergeCell ref="AG9:AH9"/>
    <mergeCell ref="AG10:AH10"/>
    <mergeCell ref="AG11:AH11"/>
    <mergeCell ref="AG20:AH20"/>
    <mergeCell ref="AX19:BA19"/>
    <mergeCell ref="BB19:BE19"/>
    <mergeCell ref="BF19:BK19"/>
    <mergeCell ref="CH5:CM5"/>
    <mergeCell ref="BZ6:CC6"/>
    <mergeCell ref="CD6:CG6"/>
    <mergeCell ref="CH6:CM6"/>
    <mergeCell ref="AG4:BK4"/>
    <mergeCell ref="BF7:BK7"/>
    <mergeCell ref="AI8:AW8"/>
    <mergeCell ref="AX8:BA8"/>
    <mergeCell ref="BB8:BE8"/>
    <mergeCell ref="BF8:BK8"/>
    <mergeCell ref="AG6:AH6"/>
    <mergeCell ref="BN5:BY5"/>
    <mergeCell ref="AG7:AH7"/>
    <mergeCell ref="AG8:AH8"/>
    <mergeCell ref="AG5:AH5"/>
    <mergeCell ref="BF5:BK5"/>
    <mergeCell ref="BB5:BE5"/>
    <mergeCell ref="AX5:BA5"/>
    <mergeCell ref="AI6:AW6"/>
    <mergeCell ref="AI5:AW5"/>
    <mergeCell ref="BB20:BE20"/>
    <mergeCell ref="BF20:BK20"/>
    <mergeCell ref="BZ5:CC5"/>
    <mergeCell ref="CD5:CG5"/>
    <mergeCell ref="BF11:BK11"/>
    <mergeCell ref="AI12:AW12"/>
    <mergeCell ref="AX12:BA12"/>
    <mergeCell ref="BB12:BE12"/>
    <mergeCell ref="BF12:BK12"/>
    <mergeCell ref="AI13:AW13"/>
    <mergeCell ref="AX13:BA13"/>
    <mergeCell ref="BB13:BE13"/>
    <mergeCell ref="BF13:BK13"/>
    <mergeCell ref="AI9:AW9"/>
    <mergeCell ref="AX9:BA9"/>
    <mergeCell ref="BB9:BE9"/>
    <mergeCell ref="BN6:BO6"/>
    <mergeCell ref="BP6:BY6"/>
    <mergeCell ref="BB6:BE6"/>
    <mergeCell ref="BF6:BK6"/>
    <mergeCell ref="AB19:AD19"/>
    <mergeCell ref="U1:AS2"/>
    <mergeCell ref="BN8:CG8"/>
    <mergeCell ref="CH8:CM8"/>
    <mergeCell ref="BN22:CG22"/>
    <mergeCell ref="CH22:CM22"/>
    <mergeCell ref="BN18:CM18"/>
    <mergeCell ref="BN19:BY19"/>
    <mergeCell ref="BZ19:CC19"/>
    <mergeCell ref="CD19:CG19"/>
    <mergeCell ref="CH19:CM19"/>
    <mergeCell ref="BN21:BO21"/>
    <mergeCell ref="BP21:BY21"/>
    <mergeCell ref="BZ21:CC21"/>
    <mergeCell ref="CD21:CG21"/>
    <mergeCell ref="CH21:CM21"/>
    <mergeCell ref="BN20:BO20"/>
    <mergeCell ref="BP20:BY20"/>
    <mergeCell ref="BZ20:CC20"/>
    <mergeCell ref="CD20:CG20"/>
    <mergeCell ref="CH20:CM20"/>
    <mergeCell ref="BZ7:CC7"/>
    <mergeCell ref="BN4:CM4"/>
    <mergeCell ref="AX20:BA20"/>
  </mergeCells>
  <phoneticPr fontId="2"/>
  <dataValidations count="1">
    <dataValidation type="list" allowBlank="1" showInputMessage="1" showErrorMessage="1" sqref="I21:P25" xr:uid="{2E7E76E4-0906-4514-9B5A-15BB06D705DE}">
      <formula1>INDIRECT(C21)</formula1>
    </dataValidation>
  </dataValidations>
  <pageMargins left="0.7" right="0.7" top="0.75" bottom="0.75" header="0.3" footer="0.3"/>
  <pageSetup paperSize="9" scale="57" orientation="landscape" r:id="rId1"/>
  <ignoredErrors>
    <ignoredError sqref="BJ1:CL2" unlockedFormula="1"/>
  </ignoredError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C5306567-6DC5-47A9-A6FE-8D7462D71B82}">
          <x14:formula1>
            <xm:f>データシートマスタ!$AS$7:$AS$10</xm:f>
          </x14:formula1>
          <xm:sqref>C6:H15</xm:sqref>
        </x14:dataValidation>
        <x14:dataValidation type="list" allowBlank="1" showInputMessage="1" showErrorMessage="1" xr:uid="{20ED8610-5231-4F92-B321-02604ACEA01E}">
          <x14:formula1>
            <xm:f>データシートマスタ!$AT$7:$AT$10</xm:f>
          </x14:formula1>
          <xm:sqref>I6:P15</xm:sqref>
        </x14:dataValidation>
        <x14:dataValidation type="list" allowBlank="1" showInputMessage="1" showErrorMessage="1" xr:uid="{8ED585F8-3773-4DCB-9C59-C9DD499E9242}">
          <x14:formula1>
            <xm:f>データシートマスタ!$A$3:$A$6</xm:f>
          </x14:formula1>
          <xm:sqref>AB3:AC3 AE3:AR3</xm:sqref>
        </x14:dataValidation>
        <x14:dataValidation type="list" allowBlank="1" showInputMessage="1" showErrorMessage="1" xr:uid="{12F350F4-C300-41C5-BD1B-AD78CA16D55C}">
          <x14:formula1>
            <xm:f>データシートマスタ!$AS$19:$AV$19</xm:f>
          </x14:formula1>
          <xm:sqref>C21:H25</xm:sqref>
        </x14:dataValidation>
        <x14:dataValidation type="list" allowBlank="1" showInputMessage="1" showErrorMessage="1" xr:uid="{BFB4957D-4D06-4A54-BAE0-02373DE04A0F}">
          <x14:formula1>
            <xm:f>データシートマスタ!$AZ$3:$AZ$14</xm:f>
          </x14:formula1>
          <xm:sqref>AI6:AI15</xm:sqref>
        </x14:dataValidation>
        <x14:dataValidation type="list" allowBlank="1" showInputMessage="1" showErrorMessage="1" xr:uid="{71F7C194-B7A4-4D73-9C04-9645511EB328}">
          <x14:formula1>
            <xm:f>データシートマスタ!$AZ$18:$AZ$22</xm:f>
          </x14:formula1>
          <xm:sqref>AI20:AW24</xm:sqref>
        </x14:dataValidation>
        <x14:dataValidation type="list" allowBlank="1" showInputMessage="1" showErrorMessage="1" xr:uid="{2BCD5E00-4CB3-404F-B267-80A63407A7C7}">
          <x14:formula1>
            <xm:f>データシートマスタ!$AZ$26:$AZ$28</xm:f>
          </x14:formula1>
          <xm:sqref>BP6:BY7</xm:sqref>
        </x14:dataValidation>
        <x14:dataValidation type="list" allowBlank="1" showInputMessage="1" showErrorMessage="1" xr:uid="{A674DA93-EED3-41E0-996F-1A5FEFB53A3C}">
          <x14:formula1>
            <xm:f>データシートマスタ!$AZ$32:$AZ$34</xm:f>
          </x14:formula1>
          <xm:sqref>BP20:BY21</xm:sqref>
        </x14:dataValidation>
        <x14:dataValidation type="list" allowBlank="1" showInputMessage="1" showErrorMessage="1" xr:uid="{7D35FA02-B7E7-4CE0-AB86-8B52B3709DA2}">
          <x14:formula1>
            <xm:f>データシートマスタ!$AS$3:$AS$4</xm:f>
          </x14:formula1>
          <xm:sqref>AB19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DA397-08B9-4E98-A7C8-4CD7AB73E606}">
  <sheetPr>
    <tabColor rgb="FFCCECFF"/>
    <pageSetUpPr fitToPage="1"/>
  </sheetPr>
  <dimension ref="A1:CM35"/>
  <sheetViews>
    <sheetView view="pageBreakPreview" zoomScale="93" zoomScaleNormal="100" zoomScaleSheetLayoutView="93" workbookViewId="0">
      <selection activeCell="BR2" sqref="BR2:BS2"/>
    </sheetView>
  </sheetViews>
  <sheetFormatPr defaultColWidth="2.25" defaultRowHeight="24.75" customHeight="1"/>
  <cols>
    <col min="1" max="91" width="2.5" style="225" customWidth="1"/>
    <col min="92" max="16384" width="2.25" style="225"/>
  </cols>
  <sheetData>
    <row r="1" spans="1:91" ht="24.75" customHeight="1">
      <c r="B1" s="226"/>
      <c r="C1" s="226"/>
      <c r="D1" s="705" t="s">
        <v>298</v>
      </c>
      <c r="E1" s="705"/>
      <c r="F1" s="705"/>
      <c r="G1" s="705"/>
      <c r="H1" s="705"/>
      <c r="I1" s="705"/>
      <c r="J1" s="705"/>
      <c r="K1" s="705"/>
      <c r="L1" s="705"/>
      <c r="M1" s="705"/>
      <c r="N1" s="705"/>
      <c r="O1" s="705"/>
      <c r="P1" s="705"/>
      <c r="Q1" s="705"/>
      <c r="R1" s="705"/>
      <c r="S1" s="705"/>
      <c r="T1" s="705"/>
      <c r="U1" s="705"/>
      <c r="V1" s="705"/>
      <c r="W1" s="705"/>
      <c r="X1" s="707">
        <f>SUM(AM26,CF26)</f>
        <v>0</v>
      </c>
      <c r="Y1" s="707"/>
      <c r="Z1" s="707"/>
      <c r="AA1" s="707"/>
      <c r="AB1" s="707"/>
      <c r="AC1" s="707"/>
      <c r="AD1" s="707"/>
      <c r="AE1" s="707"/>
      <c r="AF1" s="707"/>
      <c r="AG1" s="707"/>
      <c r="AH1" s="707"/>
      <c r="AI1" s="693" t="s">
        <v>302</v>
      </c>
      <c r="AJ1" s="693"/>
      <c r="AK1" s="693"/>
      <c r="AL1" s="227"/>
      <c r="AM1" s="227"/>
      <c r="BV1" s="228"/>
      <c r="BX1" s="228"/>
      <c r="BY1" s="228"/>
      <c r="CA1" s="228"/>
      <c r="CC1" s="228"/>
      <c r="CD1" s="228"/>
      <c r="CF1" s="229"/>
      <c r="CI1" s="229"/>
      <c r="CK1" s="230"/>
    </row>
    <row r="2" spans="1:91" ht="24.75" customHeight="1" thickBot="1">
      <c r="A2" s="226"/>
      <c r="B2" s="226"/>
      <c r="C2" s="226"/>
      <c r="D2" s="706"/>
      <c r="E2" s="706"/>
      <c r="F2" s="706"/>
      <c r="G2" s="706"/>
      <c r="H2" s="706"/>
      <c r="I2" s="706"/>
      <c r="J2" s="706"/>
      <c r="K2" s="706"/>
      <c r="L2" s="706"/>
      <c r="M2" s="706"/>
      <c r="N2" s="706"/>
      <c r="O2" s="706"/>
      <c r="P2" s="706"/>
      <c r="Q2" s="706"/>
      <c r="R2" s="706"/>
      <c r="S2" s="706"/>
      <c r="T2" s="706"/>
      <c r="U2" s="706"/>
      <c r="V2" s="706"/>
      <c r="W2" s="706"/>
      <c r="X2" s="708"/>
      <c r="Y2" s="708"/>
      <c r="Z2" s="708"/>
      <c r="AA2" s="708"/>
      <c r="AB2" s="708"/>
      <c r="AC2" s="708"/>
      <c r="AD2" s="708"/>
      <c r="AE2" s="708"/>
      <c r="AF2" s="708"/>
      <c r="AG2" s="708"/>
      <c r="AH2" s="708"/>
      <c r="AI2" s="694"/>
      <c r="AJ2" s="694"/>
      <c r="AK2" s="694"/>
      <c r="AL2" s="227"/>
      <c r="AM2" s="227"/>
      <c r="AQ2" s="231"/>
      <c r="AR2" s="231"/>
      <c r="AS2" s="231"/>
      <c r="AT2" s="231"/>
      <c r="AU2" s="231"/>
      <c r="AV2" s="231"/>
      <c r="AW2" s="228"/>
      <c r="AX2" s="228"/>
      <c r="AY2" s="228"/>
      <c r="AZ2" s="228"/>
      <c r="BA2" s="228"/>
      <c r="BB2" s="228"/>
      <c r="BC2" s="228"/>
      <c r="BD2" s="228"/>
      <c r="BE2" s="228"/>
      <c r="BF2" s="228"/>
      <c r="BG2" s="228"/>
      <c r="BI2" s="711" t="s">
        <v>312</v>
      </c>
      <c r="BJ2" s="711"/>
      <c r="BK2" s="711"/>
      <c r="BL2" s="711"/>
      <c r="BM2" s="232" t="s">
        <v>313</v>
      </c>
      <c r="BN2" s="710">
        <f>'入力①(交流の家)'!AY1</f>
        <v>0</v>
      </c>
      <c r="BO2" s="710"/>
      <c r="BP2" s="710"/>
      <c r="BQ2" s="233" t="s">
        <v>0</v>
      </c>
      <c r="BR2" s="695">
        <f>'入力①(交流の家)'!BI1</f>
        <v>0</v>
      </c>
      <c r="BS2" s="695"/>
      <c r="BT2" s="233" t="s">
        <v>1</v>
      </c>
      <c r="BU2" s="695">
        <f>'入力①(交流の家)'!BN1</f>
        <v>0</v>
      </c>
      <c r="BV2" s="695"/>
      <c r="BW2" s="233" t="s">
        <v>2</v>
      </c>
      <c r="BX2" s="233" t="s">
        <v>3</v>
      </c>
      <c r="BY2" s="233" t="e">
        <f>'入力①(交流の家)'!BT1</f>
        <v>#NUM!</v>
      </c>
      <c r="BZ2" s="233" t="s">
        <v>4</v>
      </c>
      <c r="CA2" s="233" t="s">
        <v>5</v>
      </c>
      <c r="CB2" s="695">
        <f>'入力①(交流の家)'!BY1</f>
        <v>0</v>
      </c>
      <c r="CC2" s="695"/>
      <c r="CD2" s="233" t="s">
        <v>1</v>
      </c>
      <c r="CE2" s="695">
        <f>'入力①(交流の家)'!CD1</f>
        <v>0</v>
      </c>
      <c r="CF2" s="695"/>
      <c r="CG2" s="234" t="s">
        <v>2</v>
      </c>
      <c r="CH2" s="234" t="s">
        <v>3</v>
      </c>
      <c r="CI2" s="234" t="e">
        <f>'入力①(交流の家)'!CJ1</f>
        <v>#NUM!</v>
      </c>
      <c r="CJ2" s="234" t="s">
        <v>4</v>
      </c>
      <c r="CK2" s="230"/>
    </row>
    <row r="3" spans="1:91" ht="24.75" customHeight="1" thickTop="1">
      <c r="B3" s="235"/>
      <c r="C3" s="235"/>
      <c r="D3" s="709" t="s">
        <v>301</v>
      </c>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6"/>
      <c r="CL3" s="236"/>
      <c r="CM3" s="237"/>
    </row>
    <row r="4" spans="1:91" ht="24.75" customHeight="1">
      <c r="D4" s="691" t="s">
        <v>299</v>
      </c>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c r="AN4" s="691"/>
      <c r="AO4" s="691"/>
      <c r="AP4" s="691"/>
      <c r="AQ4" s="691"/>
      <c r="AT4" s="238"/>
      <c r="AU4" s="238"/>
      <c r="AW4" s="692" t="s">
        <v>300</v>
      </c>
      <c r="AX4" s="692"/>
      <c r="AY4" s="692"/>
      <c r="AZ4" s="692"/>
      <c r="BA4" s="692"/>
      <c r="BB4" s="692"/>
      <c r="BC4" s="692"/>
      <c r="BD4" s="692"/>
      <c r="BE4" s="692"/>
      <c r="BF4" s="692"/>
      <c r="BG4" s="692"/>
      <c r="BH4" s="692"/>
      <c r="BI4" s="692"/>
      <c r="BJ4" s="692"/>
      <c r="BK4" s="692"/>
      <c r="BL4" s="692"/>
      <c r="BM4" s="692"/>
      <c r="BN4" s="692"/>
      <c r="BO4" s="692"/>
      <c r="BP4" s="692"/>
      <c r="BQ4" s="692"/>
      <c r="BR4" s="692"/>
      <c r="BS4" s="692"/>
      <c r="BT4" s="692"/>
      <c r="BU4" s="692"/>
      <c r="BV4" s="692"/>
      <c r="BW4" s="692"/>
      <c r="BX4" s="692"/>
      <c r="BY4" s="692"/>
      <c r="BZ4" s="692"/>
      <c r="CA4" s="692"/>
      <c r="CB4" s="692"/>
      <c r="CC4" s="692"/>
      <c r="CD4" s="692"/>
      <c r="CE4" s="692"/>
      <c r="CF4" s="692"/>
      <c r="CG4" s="692"/>
      <c r="CH4" s="692"/>
      <c r="CI4" s="692"/>
      <c r="CJ4" s="692"/>
      <c r="CK4" s="692"/>
      <c r="CL4" s="692"/>
      <c r="CM4" s="692"/>
    </row>
    <row r="5" spans="1:91" ht="24.75" customHeight="1">
      <c r="D5" s="672"/>
      <c r="E5" s="672"/>
      <c r="F5" s="672" t="s">
        <v>181</v>
      </c>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t="s">
        <v>8</v>
      </c>
      <c r="AF5" s="672"/>
      <c r="AG5" s="672"/>
      <c r="AH5" s="672"/>
      <c r="AI5" s="672" t="s">
        <v>30</v>
      </c>
      <c r="AJ5" s="672"/>
      <c r="AK5" s="672"/>
      <c r="AL5" s="672"/>
      <c r="AM5" s="674" t="s">
        <v>31</v>
      </c>
      <c r="AN5" s="674"/>
      <c r="AO5" s="674"/>
      <c r="AP5" s="674"/>
      <c r="AQ5" s="674"/>
      <c r="AT5" s="238"/>
      <c r="AU5" s="238"/>
      <c r="AW5" s="672"/>
      <c r="AX5" s="672"/>
      <c r="AY5" s="675" t="s">
        <v>181</v>
      </c>
      <c r="AZ5" s="676"/>
      <c r="BA5" s="676"/>
      <c r="BB5" s="676"/>
      <c r="BC5" s="676"/>
      <c r="BD5" s="676"/>
      <c r="BE5" s="676"/>
      <c r="BF5" s="676"/>
      <c r="BG5" s="676"/>
      <c r="BH5" s="676"/>
      <c r="BI5" s="676"/>
      <c r="BJ5" s="676"/>
      <c r="BK5" s="676"/>
      <c r="BL5" s="676"/>
      <c r="BM5" s="676"/>
      <c r="BN5" s="676"/>
      <c r="BO5" s="676"/>
      <c r="BP5" s="676"/>
      <c r="BQ5" s="676"/>
      <c r="BR5" s="676"/>
      <c r="BS5" s="676"/>
      <c r="BT5" s="676"/>
      <c r="BU5" s="676"/>
      <c r="BV5" s="676"/>
      <c r="BW5" s="677"/>
      <c r="BX5" s="675" t="s">
        <v>8</v>
      </c>
      <c r="BY5" s="676"/>
      <c r="BZ5" s="676"/>
      <c r="CA5" s="677"/>
      <c r="CB5" s="675" t="s">
        <v>30</v>
      </c>
      <c r="CC5" s="676"/>
      <c r="CD5" s="676"/>
      <c r="CE5" s="677"/>
      <c r="CF5" s="681" t="s">
        <v>180</v>
      </c>
      <c r="CG5" s="682"/>
      <c r="CH5" s="682"/>
      <c r="CI5" s="682"/>
      <c r="CJ5" s="683"/>
    </row>
    <row r="6" spans="1:91" ht="24.75" customHeight="1">
      <c r="D6" s="672">
        <v>1</v>
      </c>
      <c r="E6" s="672"/>
      <c r="F6" s="687" t="str">
        <f>IFERROR(VLOOKUP(D6,'入力①(交流の家)'!$GC$7:$GG$79,2,FALSE),"")</f>
        <v/>
      </c>
      <c r="G6" s="687"/>
      <c r="H6" s="687"/>
      <c r="I6" s="687"/>
      <c r="J6" s="687"/>
      <c r="K6" s="687"/>
      <c r="L6" s="687"/>
      <c r="M6" s="687"/>
      <c r="N6" s="687"/>
      <c r="O6" s="687"/>
      <c r="P6" s="687"/>
      <c r="Q6" s="687"/>
      <c r="R6" s="687"/>
      <c r="S6" s="687"/>
      <c r="T6" s="688"/>
      <c r="U6" s="688"/>
      <c r="V6" s="688"/>
      <c r="W6" s="687"/>
      <c r="X6" s="687"/>
      <c r="Y6" s="687"/>
      <c r="Z6" s="687"/>
      <c r="AA6" s="687"/>
      <c r="AB6" s="687"/>
      <c r="AC6" s="687"/>
      <c r="AD6" s="687"/>
      <c r="AE6" s="673" t="str">
        <f>IFERROR(VLOOKUP(D6,'入力①(交流の家)'!$GC$7:$GG$79,3,FALSE),"")</f>
        <v/>
      </c>
      <c r="AF6" s="673"/>
      <c r="AG6" s="673"/>
      <c r="AH6" s="673"/>
      <c r="AI6" s="673" t="str">
        <f>IFERROR(VLOOKUP(D6,'入力①(交流の家)'!$GC$7:$GG$79,4,FALSE),"")</f>
        <v/>
      </c>
      <c r="AJ6" s="673"/>
      <c r="AK6" s="673"/>
      <c r="AL6" s="673"/>
      <c r="AM6" s="673" t="str">
        <f>IFERROR(VLOOKUP(D6,'入力①(交流の家)'!$GC$7:$GG$79,5,FALSE),"")</f>
        <v/>
      </c>
      <c r="AN6" s="673"/>
      <c r="AO6" s="673"/>
      <c r="AP6" s="673"/>
      <c r="AQ6" s="673"/>
      <c r="AT6" s="238"/>
      <c r="AU6" s="238"/>
      <c r="AW6" s="672">
        <v>1</v>
      </c>
      <c r="AX6" s="672"/>
      <c r="AY6" s="684" t="str">
        <f>IFERROR(VLOOKUP(AW6,'入力②(レストラン)'!$CS$5:$CW$38,2,FALSE),"")</f>
        <v/>
      </c>
      <c r="AZ6" s="685"/>
      <c r="BA6" s="685"/>
      <c r="BB6" s="685"/>
      <c r="BC6" s="685"/>
      <c r="BD6" s="685"/>
      <c r="BE6" s="685"/>
      <c r="BF6" s="685"/>
      <c r="BG6" s="685"/>
      <c r="BH6" s="685"/>
      <c r="BI6" s="685"/>
      <c r="BJ6" s="685"/>
      <c r="BK6" s="685"/>
      <c r="BL6" s="685"/>
      <c r="BM6" s="685"/>
      <c r="BN6" s="685"/>
      <c r="BO6" s="685"/>
      <c r="BP6" s="685"/>
      <c r="BQ6" s="685"/>
      <c r="BR6" s="685"/>
      <c r="BS6" s="685"/>
      <c r="BT6" s="685"/>
      <c r="BU6" s="685"/>
      <c r="BV6" s="685"/>
      <c r="BW6" s="686"/>
      <c r="BX6" s="678" t="str">
        <f>IFERROR(VLOOKUP(AW6,'入力②(レストラン)'!$CS$5:$CW$38,3,FALSE),"")</f>
        <v/>
      </c>
      <c r="BY6" s="679"/>
      <c r="BZ6" s="679"/>
      <c r="CA6" s="680"/>
      <c r="CB6" s="678" t="str">
        <f>IFERROR(VLOOKUP(AW6,'入力②(レストラン)'!$CS$5:$CW$38,4,FALSE),"")</f>
        <v/>
      </c>
      <c r="CC6" s="679"/>
      <c r="CD6" s="679"/>
      <c r="CE6" s="680"/>
      <c r="CF6" s="678" t="str">
        <f>IFERROR(VLOOKUP(AW6,'入力②(レストラン)'!$CS$5:$CW$38,5,FALSE),"")</f>
        <v/>
      </c>
      <c r="CG6" s="679"/>
      <c r="CH6" s="679"/>
      <c r="CI6" s="679"/>
      <c r="CJ6" s="680"/>
    </row>
    <row r="7" spans="1:91" ht="24.75" customHeight="1">
      <c r="D7" s="672">
        <v>2</v>
      </c>
      <c r="E7" s="672"/>
      <c r="F7" s="687" t="str">
        <f>IFERROR(VLOOKUP(D7,'入力①(交流の家)'!$GC$7:$GG$79,2,FALSE),"")</f>
        <v/>
      </c>
      <c r="G7" s="687"/>
      <c r="H7" s="687"/>
      <c r="I7" s="687"/>
      <c r="J7" s="687"/>
      <c r="K7" s="687"/>
      <c r="L7" s="687"/>
      <c r="M7" s="687"/>
      <c r="N7" s="687"/>
      <c r="O7" s="687"/>
      <c r="P7" s="687"/>
      <c r="Q7" s="687"/>
      <c r="R7" s="687"/>
      <c r="S7" s="687"/>
      <c r="T7" s="688"/>
      <c r="U7" s="688"/>
      <c r="V7" s="688"/>
      <c r="W7" s="687"/>
      <c r="X7" s="687"/>
      <c r="Y7" s="687"/>
      <c r="Z7" s="687"/>
      <c r="AA7" s="687"/>
      <c r="AB7" s="687"/>
      <c r="AC7" s="687"/>
      <c r="AD7" s="687"/>
      <c r="AE7" s="673" t="str">
        <f>IFERROR(VLOOKUP(D7,'入力①(交流の家)'!$GC$7:$GG$79,3,FALSE),"")</f>
        <v/>
      </c>
      <c r="AF7" s="673"/>
      <c r="AG7" s="673"/>
      <c r="AH7" s="673"/>
      <c r="AI7" s="673" t="str">
        <f>IFERROR(VLOOKUP(D7,'入力①(交流の家)'!$GC$7:$GG$79,4,FALSE),"")</f>
        <v/>
      </c>
      <c r="AJ7" s="673"/>
      <c r="AK7" s="673"/>
      <c r="AL7" s="673"/>
      <c r="AM7" s="673" t="str">
        <f>IFERROR(VLOOKUP(D7,'入力①(交流の家)'!$GC$7:$GG$79,5,FALSE),"")</f>
        <v/>
      </c>
      <c r="AN7" s="673"/>
      <c r="AO7" s="673"/>
      <c r="AP7" s="673"/>
      <c r="AQ7" s="673"/>
      <c r="AT7" s="238"/>
      <c r="AU7" s="238"/>
      <c r="AW7" s="672">
        <v>2</v>
      </c>
      <c r="AX7" s="672"/>
      <c r="AY7" s="684" t="str">
        <f>IFERROR(VLOOKUP(AW7,'入力②(レストラン)'!$CS$5:$CW$38,2,FALSE),"")</f>
        <v/>
      </c>
      <c r="AZ7" s="685"/>
      <c r="BA7" s="685"/>
      <c r="BB7" s="685"/>
      <c r="BC7" s="685"/>
      <c r="BD7" s="685"/>
      <c r="BE7" s="685"/>
      <c r="BF7" s="685"/>
      <c r="BG7" s="685"/>
      <c r="BH7" s="685"/>
      <c r="BI7" s="685"/>
      <c r="BJ7" s="685"/>
      <c r="BK7" s="685"/>
      <c r="BL7" s="685"/>
      <c r="BM7" s="685"/>
      <c r="BN7" s="685"/>
      <c r="BO7" s="685"/>
      <c r="BP7" s="685"/>
      <c r="BQ7" s="685"/>
      <c r="BR7" s="685"/>
      <c r="BS7" s="685"/>
      <c r="BT7" s="685"/>
      <c r="BU7" s="685"/>
      <c r="BV7" s="685"/>
      <c r="BW7" s="686"/>
      <c r="BX7" s="678" t="str">
        <f>IFERROR(VLOOKUP(AW7,'入力②(レストラン)'!$CS$5:$CW$38,3,FALSE),"")</f>
        <v/>
      </c>
      <c r="BY7" s="679"/>
      <c r="BZ7" s="679"/>
      <c r="CA7" s="680"/>
      <c r="CB7" s="678" t="str">
        <f>IFERROR(VLOOKUP(AW7,'入力②(レストラン)'!$CS$5:$CW$38,4,FALSE),"")</f>
        <v/>
      </c>
      <c r="CC7" s="679"/>
      <c r="CD7" s="679"/>
      <c r="CE7" s="680"/>
      <c r="CF7" s="678" t="str">
        <f>IFERROR(VLOOKUP(AW7,'入力②(レストラン)'!$CS$5:$CW$38,5,FALSE),"")</f>
        <v/>
      </c>
      <c r="CG7" s="679"/>
      <c r="CH7" s="679"/>
      <c r="CI7" s="679"/>
      <c r="CJ7" s="680"/>
    </row>
    <row r="8" spans="1:91" ht="24.75" customHeight="1">
      <c r="D8" s="672">
        <v>3</v>
      </c>
      <c r="E8" s="672"/>
      <c r="F8" s="687" t="str">
        <f>IFERROR(VLOOKUP(D8,'入力①(交流の家)'!$GC$7:$GG$79,2,FALSE),"")</f>
        <v/>
      </c>
      <c r="G8" s="687"/>
      <c r="H8" s="687"/>
      <c r="I8" s="687"/>
      <c r="J8" s="687"/>
      <c r="K8" s="687"/>
      <c r="L8" s="687"/>
      <c r="M8" s="687"/>
      <c r="N8" s="687"/>
      <c r="O8" s="687"/>
      <c r="P8" s="687"/>
      <c r="Q8" s="687"/>
      <c r="R8" s="687"/>
      <c r="S8" s="687"/>
      <c r="T8" s="688"/>
      <c r="U8" s="688"/>
      <c r="V8" s="688"/>
      <c r="W8" s="687"/>
      <c r="X8" s="687"/>
      <c r="Y8" s="687"/>
      <c r="Z8" s="687"/>
      <c r="AA8" s="687"/>
      <c r="AB8" s="687"/>
      <c r="AC8" s="687"/>
      <c r="AD8" s="687"/>
      <c r="AE8" s="673" t="str">
        <f>IFERROR(VLOOKUP(D8,'入力①(交流の家)'!$GC$7:$GG$79,3,FALSE),"")</f>
        <v/>
      </c>
      <c r="AF8" s="673"/>
      <c r="AG8" s="673"/>
      <c r="AH8" s="673"/>
      <c r="AI8" s="673" t="str">
        <f>IFERROR(VLOOKUP(D8,'入力①(交流の家)'!$GC$7:$GG$79,4,FALSE),"")</f>
        <v/>
      </c>
      <c r="AJ8" s="673"/>
      <c r="AK8" s="673"/>
      <c r="AL8" s="673"/>
      <c r="AM8" s="673" t="str">
        <f>IFERROR(VLOOKUP(D8,'入力①(交流の家)'!$GC$7:$GG$79,5,FALSE),"")</f>
        <v/>
      </c>
      <c r="AN8" s="673"/>
      <c r="AO8" s="673"/>
      <c r="AP8" s="673"/>
      <c r="AQ8" s="673"/>
      <c r="AT8" s="238"/>
      <c r="AU8" s="238"/>
      <c r="AW8" s="672">
        <v>3</v>
      </c>
      <c r="AX8" s="672"/>
      <c r="AY8" s="684" t="str">
        <f>IFERROR(VLOOKUP(AW8,'入力②(レストラン)'!$CS$5:$CW$38,2,FALSE),"")</f>
        <v/>
      </c>
      <c r="AZ8" s="685"/>
      <c r="BA8" s="685"/>
      <c r="BB8" s="685"/>
      <c r="BC8" s="685"/>
      <c r="BD8" s="685"/>
      <c r="BE8" s="685"/>
      <c r="BF8" s="685"/>
      <c r="BG8" s="685"/>
      <c r="BH8" s="685"/>
      <c r="BI8" s="685"/>
      <c r="BJ8" s="685"/>
      <c r="BK8" s="685"/>
      <c r="BL8" s="685"/>
      <c r="BM8" s="685"/>
      <c r="BN8" s="685"/>
      <c r="BO8" s="685"/>
      <c r="BP8" s="685"/>
      <c r="BQ8" s="685"/>
      <c r="BR8" s="685"/>
      <c r="BS8" s="685"/>
      <c r="BT8" s="685"/>
      <c r="BU8" s="685"/>
      <c r="BV8" s="685"/>
      <c r="BW8" s="686"/>
      <c r="BX8" s="678" t="str">
        <f>IFERROR(VLOOKUP(AW8,'入力②(レストラン)'!$CS$5:$CW$38,3,FALSE),"")</f>
        <v/>
      </c>
      <c r="BY8" s="679"/>
      <c r="BZ8" s="679"/>
      <c r="CA8" s="680"/>
      <c r="CB8" s="678" t="str">
        <f>IFERROR(VLOOKUP(AW8,'入力②(レストラン)'!$CS$5:$CW$38,4,FALSE),"")</f>
        <v/>
      </c>
      <c r="CC8" s="679"/>
      <c r="CD8" s="679"/>
      <c r="CE8" s="680"/>
      <c r="CF8" s="678" t="str">
        <f>IFERROR(VLOOKUP(AW8,'入力②(レストラン)'!$CS$5:$CW$38,5,FALSE),"")</f>
        <v/>
      </c>
      <c r="CG8" s="679"/>
      <c r="CH8" s="679"/>
      <c r="CI8" s="679"/>
      <c r="CJ8" s="680"/>
    </row>
    <row r="9" spans="1:91" ht="24.75" customHeight="1">
      <c r="D9" s="672">
        <v>4</v>
      </c>
      <c r="E9" s="672"/>
      <c r="F9" s="687" t="str">
        <f>IFERROR(VLOOKUP(D9,'入力①(交流の家)'!$GC$7:$GG$79,2,FALSE),"")</f>
        <v/>
      </c>
      <c r="G9" s="687"/>
      <c r="H9" s="687"/>
      <c r="I9" s="687"/>
      <c r="J9" s="687"/>
      <c r="K9" s="687"/>
      <c r="L9" s="687"/>
      <c r="M9" s="687"/>
      <c r="N9" s="687"/>
      <c r="O9" s="687"/>
      <c r="P9" s="687"/>
      <c r="Q9" s="687"/>
      <c r="R9" s="687"/>
      <c r="S9" s="687"/>
      <c r="T9" s="688"/>
      <c r="U9" s="688"/>
      <c r="V9" s="688"/>
      <c r="W9" s="687"/>
      <c r="X9" s="687"/>
      <c r="Y9" s="687"/>
      <c r="Z9" s="687"/>
      <c r="AA9" s="687"/>
      <c r="AB9" s="687"/>
      <c r="AC9" s="687"/>
      <c r="AD9" s="687"/>
      <c r="AE9" s="673" t="str">
        <f>IFERROR(VLOOKUP(D9,'入力①(交流の家)'!$GC$7:$GG$79,3,FALSE),"")</f>
        <v/>
      </c>
      <c r="AF9" s="673"/>
      <c r="AG9" s="673"/>
      <c r="AH9" s="673"/>
      <c r="AI9" s="673" t="str">
        <f>IFERROR(VLOOKUP(D9,'入力①(交流の家)'!$GC$7:$GG$79,4,FALSE),"")</f>
        <v/>
      </c>
      <c r="AJ9" s="673"/>
      <c r="AK9" s="673"/>
      <c r="AL9" s="673"/>
      <c r="AM9" s="673" t="str">
        <f>IFERROR(VLOOKUP(D9,'入力①(交流の家)'!$GC$7:$GG$79,5,FALSE),"")</f>
        <v/>
      </c>
      <c r="AN9" s="673"/>
      <c r="AO9" s="673"/>
      <c r="AP9" s="673"/>
      <c r="AQ9" s="673"/>
      <c r="AT9" s="238"/>
      <c r="AU9" s="238"/>
      <c r="AW9" s="672">
        <v>4</v>
      </c>
      <c r="AX9" s="672"/>
      <c r="AY9" s="684" t="str">
        <f>IFERROR(VLOOKUP(AW9,'入力②(レストラン)'!$CS$5:$CW$38,2,FALSE),"")</f>
        <v/>
      </c>
      <c r="AZ9" s="685"/>
      <c r="BA9" s="685"/>
      <c r="BB9" s="685"/>
      <c r="BC9" s="685"/>
      <c r="BD9" s="685"/>
      <c r="BE9" s="685"/>
      <c r="BF9" s="685"/>
      <c r="BG9" s="685"/>
      <c r="BH9" s="685"/>
      <c r="BI9" s="685"/>
      <c r="BJ9" s="685"/>
      <c r="BK9" s="685"/>
      <c r="BL9" s="685"/>
      <c r="BM9" s="685"/>
      <c r="BN9" s="685"/>
      <c r="BO9" s="685"/>
      <c r="BP9" s="685"/>
      <c r="BQ9" s="685"/>
      <c r="BR9" s="685"/>
      <c r="BS9" s="685"/>
      <c r="BT9" s="685"/>
      <c r="BU9" s="685"/>
      <c r="BV9" s="685"/>
      <c r="BW9" s="686"/>
      <c r="BX9" s="678" t="str">
        <f>IFERROR(VLOOKUP(AW9,'入力②(レストラン)'!$CS$5:$CW$38,3,FALSE),"")</f>
        <v/>
      </c>
      <c r="BY9" s="679"/>
      <c r="BZ9" s="679"/>
      <c r="CA9" s="680"/>
      <c r="CB9" s="678" t="str">
        <f>IFERROR(VLOOKUP(AW9,'入力②(レストラン)'!$CS$5:$CW$38,4,FALSE),"")</f>
        <v/>
      </c>
      <c r="CC9" s="679"/>
      <c r="CD9" s="679"/>
      <c r="CE9" s="680"/>
      <c r="CF9" s="678" t="str">
        <f>IFERROR(VLOOKUP(AW9,'入力②(レストラン)'!$CS$5:$CW$38,5,FALSE),"")</f>
        <v/>
      </c>
      <c r="CG9" s="679"/>
      <c r="CH9" s="679"/>
      <c r="CI9" s="679"/>
      <c r="CJ9" s="680"/>
    </row>
    <row r="10" spans="1:91" ht="24.75" customHeight="1">
      <c r="D10" s="672">
        <v>5</v>
      </c>
      <c r="E10" s="672"/>
      <c r="F10" s="687" t="str">
        <f>IFERROR(VLOOKUP(D10,'入力①(交流の家)'!$GC$7:$GG$79,2,FALSE),"")</f>
        <v/>
      </c>
      <c r="G10" s="687"/>
      <c r="H10" s="687"/>
      <c r="I10" s="687"/>
      <c r="J10" s="687"/>
      <c r="K10" s="687"/>
      <c r="L10" s="687"/>
      <c r="M10" s="687"/>
      <c r="N10" s="687"/>
      <c r="O10" s="687"/>
      <c r="P10" s="687"/>
      <c r="Q10" s="687"/>
      <c r="R10" s="687"/>
      <c r="S10" s="687"/>
      <c r="T10" s="688"/>
      <c r="U10" s="688"/>
      <c r="V10" s="688"/>
      <c r="W10" s="687"/>
      <c r="X10" s="687"/>
      <c r="Y10" s="687"/>
      <c r="Z10" s="687"/>
      <c r="AA10" s="687"/>
      <c r="AB10" s="687"/>
      <c r="AC10" s="687"/>
      <c r="AD10" s="687"/>
      <c r="AE10" s="673" t="str">
        <f>IFERROR(VLOOKUP(D10,'入力①(交流の家)'!$GC$7:$GG$79,3,FALSE),"")</f>
        <v/>
      </c>
      <c r="AF10" s="673"/>
      <c r="AG10" s="673"/>
      <c r="AH10" s="673"/>
      <c r="AI10" s="673" t="str">
        <f>IFERROR(VLOOKUP(D10,'入力①(交流の家)'!$GC$7:$GG$79,4,FALSE),"")</f>
        <v/>
      </c>
      <c r="AJ10" s="673"/>
      <c r="AK10" s="673"/>
      <c r="AL10" s="673"/>
      <c r="AM10" s="673" t="str">
        <f>IFERROR(VLOOKUP(D10,'入力①(交流の家)'!$GC$7:$GG$79,5,FALSE),"")</f>
        <v/>
      </c>
      <c r="AN10" s="673"/>
      <c r="AO10" s="673"/>
      <c r="AP10" s="673"/>
      <c r="AQ10" s="673"/>
      <c r="AT10" s="238"/>
      <c r="AU10" s="238"/>
      <c r="AW10" s="672">
        <v>5</v>
      </c>
      <c r="AX10" s="672"/>
      <c r="AY10" s="684" t="str">
        <f>IFERROR(VLOOKUP(AW10,'入力②(レストラン)'!$CS$5:$CW$38,2,FALSE),"")</f>
        <v/>
      </c>
      <c r="AZ10" s="685"/>
      <c r="BA10" s="685"/>
      <c r="BB10" s="685"/>
      <c r="BC10" s="685"/>
      <c r="BD10" s="685"/>
      <c r="BE10" s="685"/>
      <c r="BF10" s="685"/>
      <c r="BG10" s="685"/>
      <c r="BH10" s="685"/>
      <c r="BI10" s="685"/>
      <c r="BJ10" s="685"/>
      <c r="BK10" s="685"/>
      <c r="BL10" s="685"/>
      <c r="BM10" s="685"/>
      <c r="BN10" s="685"/>
      <c r="BO10" s="685"/>
      <c r="BP10" s="685"/>
      <c r="BQ10" s="685"/>
      <c r="BR10" s="685"/>
      <c r="BS10" s="685"/>
      <c r="BT10" s="685"/>
      <c r="BU10" s="685"/>
      <c r="BV10" s="685"/>
      <c r="BW10" s="686"/>
      <c r="BX10" s="678" t="str">
        <f>IFERROR(VLOOKUP(AW10,'入力②(レストラン)'!$CS$5:$CW$38,3,FALSE),"")</f>
        <v/>
      </c>
      <c r="BY10" s="679"/>
      <c r="BZ10" s="679"/>
      <c r="CA10" s="680"/>
      <c r="CB10" s="678" t="str">
        <f>IFERROR(VLOOKUP(AW10,'入力②(レストラン)'!$CS$5:$CW$38,4,FALSE),"")</f>
        <v/>
      </c>
      <c r="CC10" s="679"/>
      <c r="CD10" s="679"/>
      <c r="CE10" s="680"/>
      <c r="CF10" s="678" t="str">
        <f>IFERROR(VLOOKUP(AW10,'入力②(レストラン)'!$CS$5:$CW$38,5,FALSE),"")</f>
        <v/>
      </c>
      <c r="CG10" s="679"/>
      <c r="CH10" s="679"/>
      <c r="CI10" s="679"/>
      <c r="CJ10" s="680"/>
    </row>
    <row r="11" spans="1:91" ht="24.75" customHeight="1">
      <c r="D11" s="672">
        <v>6</v>
      </c>
      <c r="E11" s="672"/>
      <c r="F11" s="687" t="str">
        <f>IFERROR(VLOOKUP(D11,'入力①(交流の家)'!$GC$7:$GG$79,2,FALSE),"")</f>
        <v/>
      </c>
      <c r="G11" s="687"/>
      <c r="H11" s="687"/>
      <c r="I11" s="687"/>
      <c r="J11" s="687"/>
      <c r="K11" s="687"/>
      <c r="L11" s="687"/>
      <c r="M11" s="687"/>
      <c r="N11" s="687"/>
      <c r="O11" s="687"/>
      <c r="P11" s="687"/>
      <c r="Q11" s="687"/>
      <c r="R11" s="687"/>
      <c r="S11" s="687"/>
      <c r="T11" s="688"/>
      <c r="U11" s="688"/>
      <c r="V11" s="688"/>
      <c r="W11" s="687"/>
      <c r="X11" s="687"/>
      <c r="Y11" s="687"/>
      <c r="Z11" s="687"/>
      <c r="AA11" s="687"/>
      <c r="AB11" s="687"/>
      <c r="AC11" s="687"/>
      <c r="AD11" s="687"/>
      <c r="AE11" s="673" t="str">
        <f>IFERROR(VLOOKUP(D11,'入力①(交流の家)'!$GC$7:$GG$79,3,FALSE),"")</f>
        <v/>
      </c>
      <c r="AF11" s="673"/>
      <c r="AG11" s="673"/>
      <c r="AH11" s="673"/>
      <c r="AI11" s="673" t="str">
        <f>IFERROR(VLOOKUP(D11,'入力①(交流の家)'!$GC$7:$GG$79,4,FALSE),"")</f>
        <v/>
      </c>
      <c r="AJ11" s="673"/>
      <c r="AK11" s="673"/>
      <c r="AL11" s="673"/>
      <c r="AM11" s="673" t="str">
        <f>IFERROR(VLOOKUP(D11,'入力①(交流の家)'!$GC$7:$GG$79,5,FALSE),"")</f>
        <v/>
      </c>
      <c r="AN11" s="673"/>
      <c r="AO11" s="673"/>
      <c r="AP11" s="673"/>
      <c r="AQ11" s="673"/>
      <c r="AT11" s="238"/>
      <c r="AU11" s="238"/>
      <c r="AW11" s="672">
        <v>6</v>
      </c>
      <c r="AX11" s="672"/>
      <c r="AY11" s="684" t="str">
        <f>IFERROR(VLOOKUP(AW11,'入力②(レストラン)'!$CS$5:$CW$38,2,FALSE),"")</f>
        <v/>
      </c>
      <c r="AZ11" s="685"/>
      <c r="BA11" s="685"/>
      <c r="BB11" s="685"/>
      <c r="BC11" s="685"/>
      <c r="BD11" s="685"/>
      <c r="BE11" s="685"/>
      <c r="BF11" s="685"/>
      <c r="BG11" s="685"/>
      <c r="BH11" s="685"/>
      <c r="BI11" s="685"/>
      <c r="BJ11" s="685"/>
      <c r="BK11" s="685"/>
      <c r="BL11" s="685"/>
      <c r="BM11" s="685"/>
      <c r="BN11" s="685"/>
      <c r="BO11" s="685"/>
      <c r="BP11" s="685"/>
      <c r="BQ11" s="685"/>
      <c r="BR11" s="685"/>
      <c r="BS11" s="685"/>
      <c r="BT11" s="685"/>
      <c r="BU11" s="685"/>
      <c r="BV11" s="685"/>
      <c r="BW11" s="686"/>
      <c r="BX11" s="678" t="str">
        <f>IFERROR(VLOOKUP(AW11,'入力②(レストラン)'!$CS$5:$CW$38,3,FALSE),"")</f>
        <v/>
      </c>
      <c r="BY11" s="679"/>
      <c r="BZ11" s="679"/>
      <c r="CA11" s="680"/>
      <c r="CB11" s="678" t="str">
        <f>IFERROR(VLOOKUP(AW11,'入力②(レストラン)'!$CS$5:$CW$38,4,FALSE),"")</f>
        <v/>
      </c>
      <c r="CC11" s="679"/>
      <c r="CD11" s="679"/>
      <c r="CE11" s="680"/>
      <c r="CF11" s="678" t="str">
        <f>IFERROR(VLOOKUP(AW11,'入力②(レストラン)'!$CS$5:$CW$38,5,FALSE),"")</f>
        <v/>
      </c>
      <c r="CG11" s="679"/>
      <c r="CH11" s="679"/>
      <c r="CI11" s="679"/>
      <c r="CJ11" s="680"/>
    </row>
    <row r="12" spans="1:91" ht="24.75" customHeight="1">
      <c r="D12" s="672">
        <v>7</v>
      </c>
      <c r="E12" s="672"/>
      <c r="F12" s="687" t="str">
        <f>IFERROR(VLOOKUP(D12,'入力①(交流の家)'!$GC$7:$GG$79,2,FALSE),"")</f>
        <v/>
      </c>
      <c r="G12" s="687"/>
      <c r="H12" s="687"/>
      <c r="I12" s="687"/>
      <c r="J12" s="687"/>
      <c r="K12" s="687"/>
      <c r="L12" s="687"/>
      <c r="M12" s="687"/>
      <c r="N12" s="687"/>
      <c r="O12" s="687"/>
      <c r="P12" s="687"/>
      <c r="Q12" s="687"/>
      <c r="R12" s="687"/>
      <c r="S12" s="687"/>
      <c r="T12" s="688"/>
      <c r="U12" s="688"/>
      <c r="V12" s="688"/>
      <c r="W12" s="687"/>
      <c r="X12" s="687"/>
      <c r="Y12" s="687"/>
      <c r="Z12" s="687"/>
      <c r="AA12" s="687"/>
      <c r="AB12" s="687"/>
      <c r="AC12" s="687"/>
      <c r="AD12" s="687"/>
      <c r="AE12" s="673" t="str">
        <f>IFERROR(VLOOKUP(D12,'入力①(交流の家)'!$GC$7:$GG$79,3,FALSE),"")</f>
        <v/>
      </c>
      <c r="AF12" s="673"/>
      <c r="AG12" s="673"/>
      <c r="AH12" s="673"/>
      <c r="AI12" s="673" t="str">
        <f>IFERROR(VLOOKUP(D12,'入力①(交流の家)'!$GC$7:$GG$79,4,FALSE),"")</f>
        <v/>
      </c>
      <c r="AJ12" s="673"/>
      <c r="AK12" s="673"/>
      <c r="AL12" s="673"/>
      <c r="AM12" s="673" t="str">
        <f>IFERROR(VLOOKUP(D12,'入力①(交流の家)'!$GC$7:$GG$79,5,FALSE),"")</f>
        <v/>
      </c>
      <c r="AN12" s="673"/>
      <c r="AO12" s="673"/>
      <c r="AP12" s="673"/>
      <c r="AQ12" s="673"/>
      <c r="AT12" s="238"/>
      <c r="AU12" s="238"/>
      <c r="AW12" s="672">
        <v>7</v>
      </c>
      <c r="AX12" s="672"/>
      <c r="AY12" s="684" t="str">
        <f>IFERROR(VLOOKUP(AW12,'入力②(レストラン)'!$CS$5:$CW$38,2,FALSE),"")</f>
        <v/>
      </c>
      <c r="AZ12" s="685"/>
      <c r="BA12" s="685"/>
      <c r="BB12" s="685"/>
      <c r="BC12" s="685"/>
      <c r="BD12" s="685"/>
      <c r="BE12" s="685"/>
      <c r="BF12" s="685"/>
      <c r="BG12" s="685"/>
      <c r="BH12" s="685"/>
      <c r="BI12" s="685"/>
      <c r="BJ12" s="685"/>
      <c r="BK12" s="685"/>
      <c r="BL12" s="685"/>
      <c r="BM12" s="685"/>
      <c r="BN12" s="685"/>
      <c r="BO12" s="685"/>
      <c r="BP12" s="685"/>
      <c r="BQ12" s="685"/>
      <c r="BR12" s="685"/>
      <c r="BS12" s="685"/>
      <c r="BT12" s="685"/>
      <c r="BU12" s="685"/>
      <c r="BV12" s="685"/>
      <c r="BW12" s="686"/>
      <c r="BX12" s="678" t="str">
        <f>IFERROR(VLOOKUP(AW12,'入力②(レストラン)'!$CS$5:$CW$38,3,FALSE),"")</f>
        <v/>
      </c>
      <c r="BY12" s="679"/>
      <c r="BZ12" s="679"/>
      <c r="CA12" s="680"/>
      <c r="CB12" s="678" t="str">
        <f>IFERROR(VLOOKUP(AW12,'入力②(レストラン)'!$CS$5:$CW$38,4,FALSE),"")</f>
        <v/>
      </c>
      <c r="CC12" s="679"/>
      <c r="CD12" s="679"/>
      <c r="CE12" s="680"/>
      <c r="CF12" s="678" t="str">
        <f>IFERROR(VLOOKUP(AW12,'入力②(レストラン)'!$CS$5:$CW$38,5,FALSE),"")</f>
        <v/>
      </c>
      <c r="CG12" s="679"/>
      <c r="CH12" s="679"/>
      <c r="CI12" s="679"/>
      <c r="CJ12" s="680"/>
    </row>
    <row r="13" spans="1:91" ht="24.75" customHeight="1">
      <c r="D13" s="672">
        <v>8</v>
      </c>
      <c r="E13" s="672"/>
      <c r="F13" s="687" t="str">
        <f>IFERROR(VLOOKUP(D13,'入力①(交流の家)'!$GC$7:$GG$79,2,FALSE),"")</f>
        <v/>
      </c>
      <c r="G13" s="687"/>
      <c r="H13" s="687"/>
      <c r="I13" s="687"/>
      <c r="J13" s="687"/>
      <c r="K13" s="687"/>
      <c r="L13" s="687"/>
      <c r="M13" s="687"/>
      <c r="N13" s="687"/>
      <c r="O13" s="687"/>
      <c r="P13" s="687"/>
      <c r="Q13" s="687"/>
      <c r="R13" s="687"/>
      <c r="S13" s="687"/>
      <c r="T13" s="688"/>
      <c r="U13" s="688"/>
      <c r="V13" s="688"/>
      <c r="W13" s="687"/>
      <c r="X13" s="687"/>
      <c r="Y13" s="687"/>
      <c r="Z13" s="687"/>
      <c r="AA13" s="687"/>
      <c r="AB13" s="687"/>
      <c r="AC13" s="687"/>
      <c r="AD13" s="687"/>
      <c r="AE13" s="673" t="str">
        <f>IFERROR(VLOOKUP(D13,'入力①(交流の家)'!$GC$7:$GG$79,3,FALSE),"")</f>
        <v/>
      </c>
      <c r="AF13" s="673"/>
      <c r="AG13" s="673"/>
      <c r="AH13" s="673"/>
      <c r="AI13" s="673" t="str">
        <f>IFERROR(VLOOKUP(D13,'入力①(交流の家)'!$GC$7:$GG$79,4,FALSE),"")</f>
        <v/>
      </c>
      <c r="AJ13" s="673"/>
      <c r="AK13" s="673"/>
      <c r="AL13" s="673"/>
      <c r="AM13" s="673" t="str">
        <f>IFERROR(VLOOKUP(D13,'入力①(交流の家)'!$GC$7:$GG$79,5,FALSE),"")</f>
        <v/>
      </c>
      <c r="AN13" s="673"/>
      <c r="AO13" s="673"/>
      <c r="AP13" s="673"/>
      <c r="AQ13" s="673"/>
      <c r="AT13" s="238"/>
      <c r="AU13" s="238"/>
      <c r="AW13" s="672">
        <v>8</v>
      </c>
      <c r="AX13" s="672"/>
      <c r="AY13" s="684" t="str">
        <f>IFERROR(VLOOKUP(AW13,'入力②(レストラン)'!$CS$5:$CW$38,2,FALSE),"")</f>
        <v/>
      </c>
      <c r="AZ13" s="685"/>
      <c r="BA13" s="685"/>
      <c r="BB13" s="685"/>
      <c r="BC13" s="685"/>
      <c r="BD13" s="685"/>
      <c r="BE13" s="685"/>
      <c r="BF13" s="685"/>
      <c r="BG13" s="685"/>
      <c r="BH13" s="685"/>
      <c r="BI13" s="685"/>
      <c r="BJ13" s="685"/>
      <c r="BK13" s="685"/>
      <c r="BL13" s="685"/>
      <c r="BM13" s="685"/>
      <c r="BN13" s="685"/>
      <c r="BO13" s="685"/>
      <c r="BP13" s="685"/>
      <c r="BQ13" s="685"/>
      <c r="BR13" s="685"/>
      <c r="BS13" s="685"/>
      <c r="BT13" s="685"/>
      <c r="BU13" s="685"/>
      <c r="BV13" s="685"/>
      <c r="BW13" s="686"/>
      <c r="BX13" s="678" t="str">
        <f>IFERROR(VLOOKUP(AW13,'入力②(レストラン)'!$CS$5:$CW$38,3,FALSE),"")</f>
        <v/>
      </c>
      <c r="BY13" s="679"/>
      <c r="BZ13" s="679"/>
      <c r="CA13" s="680"/>
      <c r="CB13" s="678" t="str">
        <f>IFERROR(VLOOKUP(AW13,'入力②(レストラン)'!$CS$5:$CW$38,4,FALSE),"")</f>
        <v/>
      </c>
      <c r="CC13" s="679"/>
      <c r="CD13" s="679"/>
      <c r="CE13" s="680"/>
      <c r="CF13" s="678" t="str">
        <f>IFERROR(VLOOKUP(AW13,'入力②(レストラン)'!$CS$5:$CW$38,5,FALSE),"")</f>
        <v/>
      </c>
      <c r="CG13" s="679"/>
      <c r="CH13" s="679"/>
      <c r="CI13" s="679"/>
      <c r="CJ13" s="680"/>
    </row>
    <row r="14" spans="1:91" ht="24.75" customHeight="1">
      <c r="D14" s="672">
        <v>9</v>
      </c>
      <c r="E14" s="672"/>
      <c r="F14" s="687" t="str">
        <f>IFERROR(VLOOKUP(D14,'入力①(交流の家)'!$GC$7:$GG$79,2,FALSE),"")</f>
        <v/>
      </c>
      <c r="G14" s="687"/>
      <c r="H14" s="687"/>
      <c r="I14" s="687"/>
      <c r="J14" s="687"/>
      <c r="K14" s="687"/>
      <c r="L14" s="687"/>
      <c r="M14" s="687"/>
      <c r="N14" s="687"/>
      <c r="O14" s="687"/>
      <c r="P14" s="687"/>
      <c r="Q14" s="687"/>
      <c r="R14" s="687"/>
      <c r="S14" s="687"/>
      <c r="T14" s="688"/>
      <c r="U14" s="688"/>
      <c r="V14" s="688"/>
      <c r="W14" s="687"/>
      <c r="X14" s="687"/>
      <c r="Y14" s="687"/>
      <c r="Z14" s="687"/>
      <c r="AA14" s="687"/>
      <c r="AB14" s="687"/>
      <c r="AC14" s="687"/>
      <c r="AD14" s="687"/>
      <c r="AE14" s="673" t="str">
        <f>IFERROR(VLOOKUP(D14,'入力①(交流の家)'!$GC$7:$GG$79,3,FALSE),"")</f>
        <v/>
      </c>
      <c r="AF14" s="673"/>
      <c r="AG14" s="673"/>
      <c r="AH14" s="673"/>
      <c r="AI14" s="673" t="str">
        <f>IFERROR(VLOOKUP(D14,'入力①(交流の家)'!$GC$7:$GG$79,4,FALSE),"")</f>
        <v/>
      </c>
      <c r="AJ14" s="673"/>
      <c r="AK14" s="673"/>
      <c r="AL14" s="673"/>
      <c r="AM14" s="673" t="str">
        <f>IFERROR(VLOOKUP(D14,'入力①(交流の家)'!$GC$7:$GG$79,5,FALSE),"")</f>
        <v/>
      </c>
      <c r="AN14" s="673"/>
      <c r="AO14" s="673"/>
      <c r="AP14" s="673"/>
      <c r="AQ14" s="673"/>
      <c r="AT14" s="238"/>
      <c r="AU14" s="238"/>
      <c r="AW14" s="672">
        <v>9</v>
      </c>
      <c r="AX14" s="672"/>
      <c r="AY14" s="684" t="str">
        <f>IFERROR(VLOOKUP(AW14,'入力②(レストラン)'!$CS$5:$CW$38,2,FALSE),"")</f>
        <v/>
      </c>
      <c r="AZ14" s="685"/>
      <c r="BA14" s="685"/>
      <c r="BB14" s="685"/>
      <c r="BC14" s="685"/>
      <c r="BD14" s="685"/>
      <c r="BE14" s="685"/>
      <c r="BF14" s="685"/>
      <c r="BG14" s="685"/>
      <c r="BH14" s="685"/>
      <c r="BI14" s="685"/>
      <c r="BJ14" s="685"/>
      <c r="BK14" s="685"/>
      <c r="BL14" s="685"/>
      <c r="BM14" s="685"/>
      <c r="BN14" s="685"/>
      <c r="BO14" s="685"/>
      <c r="BP14" s="685"/>
      <c r="BQ14" s="685"/>
      <c r="BR14" s="685"/>
      <c r="BS14" s="685"/>
      <c r="BT14" s="685"/>
      <c r="BU14" s="685"/>
      <c r="BV14" s="685"/>
      <c r="BW14" s="686"/>
      <c r="BX14" s="678" t="str">
        <f>IFERROR(VLOOKUP(AW14,'入力②(レストラン)'!$CS$5:$CW$38,3,FALSE),"")</f>
        <v/>
      </c>
      <c r="BY14" s="679"/>
      <c r="BZ14" s="679"/>
      <c r="CA14" s="680"/>
      <c r="CB14" s="678" t="str">
        <f>IFERROR(VLOOKUP(AW14,'入力②(レストラン)'!$CS$5:$CW$38,4,FALSE),"")</f>
        <v/>
      </c>
      <c r="CC14" s="679"/>
      <c r="CD14" s="679"/>
      <c r="CE14" s="680"/>
      <c r="CF14" s="678" t="str">
        <f>IFERROR(VLOOKUP(AW14,'入力②(レストラン)'!$CS$5:$CW$38,5,FALSE),"")</f>
        <v/>
      </c>
      <c r="CG14" s="679"/>
      <c r="CH14" s="679"/>
      <c r="CI14" s="679"/>
      <c r="CJ14" s="680"/>
    </row>
    <row r="15" spans="1:91" ht="24.75" customHeight="1">
      <c r="D15" s="672">
        <v>10</v>
      </c>
      <c r="E15" s="672"/>
      <c r="F15" s="687" t="str">
        <f>IFERROR(VLOOKUP(D15,'入力①(交流の家)'!$GC$7:$GG$79,2,FALSE),"")</f>
        <v/>
      </c>
      <c r="G15" s="687"/>
      <c r="H15" s="687"/>
      <c r="I15" s="687"/>
      <c r="J15" s="687"/>
      <c r="K15" s="687"/>
      <c r="L15" s="687"/>
      <c r="M15" s="687"/>
      <c r="N15" s="687"/>
      <c r="O15" s="687"/>
      <c r="P15" s="687"/>
      <c r="Q15" s="687"/>
      <c r="R15" s="687"/>
      <c r="S15" s="687"/>
      <c r="T15" s="688"/>
      <c r="U15" s="688"/>
      <c r="V15" s="688"/>
      <c r="W15" s="687"/>
      <c r="X15" s="687"/>
      <c r="Y15" s="687"/>
      <c r="Z15" s="687"/>
      <c r="AA15" s="687"/>
      <c r="AB15" s="687"/>
      <c r="AC15" s="687"/>
      <c r="AD15" s="687"/>
      <c r="AE15" s="673" t="str">
        <f>IFERROR(VLOOKUP(D15,'入力①(交流の家)'!$GC$7:$GG$79,3,FALSE),"")</f>
        <v/>
      </c>
      <c r="AF15" s="673"/>
      <c r="AG15" s="673"/>
      <c r="AH15" s="673"/>
      <c r="AI15" s="673" t="str">
        <f>IFERROR(VLOOKUP(D15,'入力①(交流の家)'!$GC$7:$GG$79,4,FALSE),"")</f>
        <v/>
      </c>
      <c r="AJ15" s="673"/>
      <c r="AK15" s="673"/>
      <c r="AL15" s="673"/>
      <c r="AM15" s="673" t="str">
        <f>IFERROR(VLOOKUP(D15,'入力①(交流の家)'!$GC$7:$GG$79,5,FALSE),"")</f>
        <v/>
      </c>
      <c r="AN15" s="673"/>
      <c r="AO15" s="673"/>
      <c r="AP15" s="673"/>
      <c r="AQ15" s="673"/>
      <c r="AT15" s="238"/>
      <c r="AU15" s="238"/>
      <c r="AW15" s="672">
        <v>10</v>
      </c>
      <c r="AX15" s="672"/>
      <c r="AY15" s="684" t="str">
        <f>IFERROR(VLOOKUP(AW15,'入力②(レストラン)'!$CS$5:$CW$38,2,FALSE),"")</f>
        <v/>
      </c>
      <c r="AZ15" s="685"/>
      <c r="BA15" s="685"/>
      <c r="BB15" s="685"/>
      <c r="BC15" s="685"/>
      <c r="BD15" s="685"/>
      <c r="BE15" s="685"/>
      <c r="BF15" s="685"/>
      <c r="BG15" s="685"/>
      <c r="BH15" s="685"/>
      <c r="BI15" s="685"/>
      <c r="BJ15" s="685"/>
      <c r="BK15" s="685"/>
      <c r="BL15" s="685"/>
      <c r="BM15" s="685"/>
      <c r="BN15" s="685"/>
      <c r="BO15" s="685"/>
      <c r="BP15" s="685"/>
      <c r="BQ15" s="685"/>
      <c r="BR15" s="685"/>
      <c r="BS15" s="685"/>
      <c r="BT15" s="685"/>
      <c r="BU15" s="685"/>
      <c r="BV15" s="685"/>
      <c r="BW15" s="686"/>
      <c r="BX15" s="678" t="str">
        <f>IFERROR(VLOOKUP(AW15,'入力②(レストラン)'!$CS$5:$CW$38,3,FALSE),"")</f>
        <v/>
      </c>
      <c r="BY15" s="679"/>
      <c r="BZ15" s="679"/>
      <c r="CA15" s="680"/>
      <c r="CB15" s="678" t="str">
        <f>IFERROR(VLOOKUP(AW15,'入力②(レストラン)'!$CS$5:$CW$38,4,FALSE),"")</f>
        <v/>
      </c>
      <c r="CC15" s="679"/>
      <c r="CD15" s="679"/>
      <c r="CE15" s="680"/>
      <c r="CF15" s="678" t="str">
        <f>IFERROR(VLOOKUP(AW15,'入力②(レストラン)'!$CS$5:$CW$38,5,FALSE),"")</f>
        <v/>
      </c>
      <c r="CG15" s="679"/>
      <c r="CH15" s="679"/>
      <c r="CI15" s="679"/>
      <c r="CJ15" s="680"/>
    </row>
    <row r="16" spans="1:91" ht="24.75" customHeight="1">
      <c r="D16" s="672">
        <v>11</v>
      </c>
      <c r="E16" s="672"/>
      <c r="F16" s="687" t="str">
        <f>IFERROR(VLOOKUP(D16,'入力①(交流の家)'!$GC$7:$GG$79,2,FALSE),"")</f>
        <v/>
      </c>
      <c r="G16" s="687"/>
      <c r="H16" s="687"/>
      <c r="I16" s="687"/>
      <c r="J16" s="687"/>
      <c r="K16" s="687"/>
      <c r="L16" s="687"/>
      <c r="M16" s="687"/>
      <c r="N16" s="687"/>
      <c r="O16" s="687"/>
      <c r="P16" s="687"/>
      <c r="Q16" s="687"/>
      <c r="R16" s="687"/>
      <c r="S16" s="687"/>
      <c r="T16" s="688"/>
      <c r="U16" s="688"/>
      <c r="V16" s="688"/>
      <c r="W16" s="687"/>
      <c r="X16" s="687"/>
      <c r="Y16" s="687"/>
      <c r="Z16" s="687"/>
      <c r="AA16" s="687"/>
      <c r="AB16" s="687"/>
      <c r="AC16" s="687"/>
      <c r="AD16" s="687"/>
      <c r="AE16" s="673" t="str">
        <f>IFERROR(VLOOKUP(D16,'入力①(交流の家)'!$GC$7:$GG$79,3,FALSE),"")</f>
        <v/>
      </c>
      <c r="AF16" s="673"/>
      <c r="AG16" s="673"/>
      <c r="AH16" s="673"/>
      <c r="AI16" s="673" t="str">
        <f>IFERROR(VLOOKUP(D16,'入力①(交流の家)'!$GC$7:$GG$79,4,FALSE),"")</f>
        <v/>
      </c>
      <c r="AJ16" s="673"/>
      <c r="AK16" s="673"/>
      <c r="AL16" s="673"/>
      <c r="AM16" s="673" t="str">
        <f>IFERROR(VLOOKUP(D16,'入力①(交流の家)'!$GC$7:$GG$79,5,FALSE),"")</f>
        <v/>
      </c>
      <c r="AN16" s="673"/>
      <c r="AO16" s="673"/>
      <c r="AP16" s="673"/>
      <c r="AQ16" s="673"/>
      <c r="AT16" s="238"/>
      <c r="AU16" s="238"/>
      <c r="AW16" s="672">
        <v>11</v>
      </c>
      <c r="AX16" s="672"/>
      <c r="AY16" s="684" t="str">
        <f>IFERROR(VLOOKUP(AW16,'入力②(レストラン)'!$CS$5:$CW$38,2,FALSE),"")</f>
        <v/>
      </c>
      <c r="AZ16" s="685"/>
      <c r="BA16" s="685"/>
      <c r="BB16" s="685"/>
      <c r="BC16" s="685"/>
      <c r="BD16" s="685"/>
      <c r="BE16" s="685"/>
      <c r="BF16" s="685"/>
      <c r="BG16" s="685"/>
      <c r="BH16" s="685"/>
      <c r="BI16" s="685"/>
      <c r="BJ16" s="685"/>
      <c r="BK16" s="685"/>
      <c r="BL16" s="685"/>
      <c r="BM16" s="685"/>
      <c r="BN16" s="685"/>
      <c r="BO16" s="685"/>
      <c r="BP16" s="685"/>
      <c r="BQ16" s="685"/>
      <c r="BR16" s="685"/>
      <c r="BS16" s="685"/>
      <c r="BT16" s="685"/>
      <c r="BU16" s="685"/>
      <c r="BV16" s="685"/>
      <c r="BW16" s="686"/>
      <c r="BX16" s="678" t="str">
        <f>IFERROR(VLOOKUP(AW16,'入力②(レストラン)'!$CS$5:$CW$38,3,FALSE),"")</f>
        <v/>
      </c>
      <c r="BY16" s="679"/>
      <c r="BZ16" s="679"/>
      <c r="CA16" s="680"/>
      <c r="CB16" s="678" t="str">
        <f>IFERROR(VLOOKUP(AW16,'入力②(レストラン)'!$CS$5:$CW$38,4,FALSE),"")</f>
        <v/>
      </c>
      <c r="CC16" s="679"/>
      <c r="CD16" s="679"/>
      <c r="CE16" s="680"/>
      <c r="CF16" s="678" t="str">
        <f>IFERROR(VLOOKUP(AW16,'入力②(レストラン)'!$CS$5:$CW$38,5,FALSE),"")</f>
        <v/>
      </c>
      <c r="CG16" s="679"/>
      <c r="CH16" s="679"/>
      <c r="CI16" s="679"/>
      <c r="CJ16" s="680"/>
    </row>
    <row r="17" spans="4:88" ht="24.75" customHeight="1">
      <c r="D17" s="672">
        <v>12</v>
      </c>
      <c r="E17" s="672"/>
      <c r="F17" s="687" t="str">
        <f>IFERROR(VLOOKUP(D17,'入力①(交流の家)'!$GC$7:$GG$79,2,FALSE),"")</f>
        <v/>
      </c>
      <c r="G17" s="687"/>
      <c r="H17" s="687"/>
      <c r="I17" s="687"/>
      <c r="J17" s="687"/>
      <c r="K17" s="687"/>
      <c r="L17" s="687"/>
      <c r="M17" s="687"/>
      <c r="N17" s="687"/>
      <c r="O17" s="687"/>
      <c r="P17" s="687"/>
      <c r="Q17" s="687"/>
      <c r="R17" s="687"/>
      <c r="S17" s="687"/>
      <c r="T17" s="688"/>
      <c r="U17" s="688"/>
      <c r="V17" s="688"/>
      <c r="W17" s="687"/>
      <c r="X17" s="687"/>
      <c r="Y17" s="687"/>
      <c r="Z17" s="687"/>
      <c r="AA17" s="687"/>
      <c r="AB17" s="687"/>
      <c r="AC17" s="687"/>
      <c r="AD17" s="687"/>
      <c r="AE17" s="673" t="str">
        <f>IFERROR(VLOOKUP(D17,'入力①(交流の家)'!$GC$7:$GG$79,3,FALSE),"")</f>
        <v/>
      </c>
      <c r="AF17" s="673"/>
      <c r="AG17" s="673"/>
      <c r="AH17" s="673"/>
      <c r="AI17" s="673" t="str">
        <f>IFERROR(VLOOKUP(D17,'入力①(交流の家)'!$GC$7:$GG$79,4,FALSE),"")</f>
        <v/>
      </c>
      <c r="AJ17" s="673"/>
      <c r="AK17" s="673"/>
      <c r="AL17" s="673"/>
      <c r="AM17" s="673" t="str">
        <f>IFERROR(VLOOKUP(D17,'入力①(交流の家)'!$GC$7:$GG$79,5,FALSE),"")</f>
        <v/>
      </c>
      <c r="AN17" s="673"/>
      <c r="AO17" s="673"/>
      <c r="AP17" s="673"/>
      <c r="AQ17" s="673"/>
      <c r="AT17" s="238"/>
      <c r="AU17" s="238"/>
      <c r="AW17" s="672">
        <v>12</v>
      </c>
      <c r="AX17" s="672"/>
      <c r="AY17" s="684" t="str">
        <f>IFERROR(VLOOKUP(AW17,'入力②(レストラン)'!$CS$5:$CW$38,2,FALSE),"")</f>
        <v/>
      </c>
      <c r="AZ17" s="685"/>
      <c r="BA17" s="685"/>
      <c r="BB17" s="685"/>
      <c r="BC17" s="685"/>
      <c r="BD17" s="685"/>
      <c r="BE17" s="685"/>
      <c r="BF17" s="685"/>
      <c r="BG17" s="685"/>
      <c r="BH17" s="685"/>
      <c r="BI17" s="685"/>
      <c r="BJ17" s="685"/>
      <c r="BK17" s="685"/>
      <c r="BL17" s="685"/>
      <c r="BM17" s="685"/>
      <c r="BN17" s="685"/>
      <c r="BO17" s="685"/>
      <c r="BP17" s="685"/>
      <c r="BQ17" s="685"/>
      <c r="BR17" s="685"/>
      <c r="BS17" s="685"/>
      <c r="BT17" s="685"/>
      <c r="BU17" s="685"/>
      <c r="BV17" s="685"/>
      <c r="BW17" s="686"/>
      <c r="BX17" s="678" t="str">
        <f>IFERROR(VLOOKUP(AW17,'入力②(レストラン)'!$CS$5:$CW$38,3,FALSE),"")</f>
        <v/>
      </c>
      <c r="BY17" s="679"/>
      <c r="BZ17" s="679"/>
      <c r="CA17" s="680"/>
      <c r="CB17" s="678" t="str">
        <f>IFERROR(VLOOKUP(AW17,'入力②(レストラン)'!$CS$5:$CW$38,4,FALSE),"")</f>
        <v/>
      </c>
      <c r="CC17" s="679"/>
      <c r="CD17" s="679"/>
      <c r="CE17" s="680"/>
      <c r="CF17" s="678" t="str">
        <f>IFERROR(VLOOKUP(AW17,'入力②(レストラン)'!$CS$5:$CW$38,5,FALSE),"")</f>
        <v/>
      </c>
      <c r="CG17" s="679"/>
      <c r="CH17" s="679"/>
      <c r="CI17" s="679"/>
      <c r="CJ17" s="680"/>
    </row>
    <row r="18" spans="4:88" ht="24.75" customHeight="1">
      <c r="D18" s="672">
        <v>13</v>
      </c>
      <c r="E18" s="672"/>
      <c r="F18" s="687" t="str">
        <f>IFERROR(VLOOKUP(D18,'入力①(交流の家)'!$GC$7:$GG$79,2,FALSE),"")</f>
        <v/>
      </c>
      <c r="G18" s="687"/>
      <c r="H18" s="687"/>
      <c r="I18" s="687"/>
      <c r="J18" s="687"/>
      <c r="K18" s="687"/>
      <c r="L18" s="687"/>
      <c r="M18" s="687"/>
      <c r="N18" s="687"/>
      <c r="O18" s="687"/>
      <c r="P18" s="687"/>
      <c r="Q18" s="687"/>
      <c r="R18" s="687"/>
      <c r="S18" s="687"/>
      <c r="T18" s="688"/>
      <c r="U18" s="688"/>
      <c r="V18" s="688"/>
      <c r="W18" s="687"/>
      <c r="X18" s="687"/>
      <c r="Y18" s="687"/>
      <c r="Z18" s="687"/>
      <c r="AA18" s="687"/>
      <c r="AB18" s="687"/>
      <c r="AC18" s="687"/>
      <c r="AD18" s="687"/>
      <c r="AE18" s="673" t="str">
        <f>IFERROR(VLOOKUP(D18,'入力①(交流の家)'!$GC$7:$GG$79,3,FALSE),"")</f>
        <v/>
      </c>
      <c r="AF18" s="673"/>
      <c r="AG18" s="673"/>
      <c r="AH18" s="673"/>
      <c r="AI18" s="673" t="str">
        <f>IFERROR(VLOOKUP(D18,'入力①(交流の家)'!$GC$7:$GG$79,4,FALSE),"")</f>
        <v/>
      </c>
      <c r="AJ18" s="673"/>
      <c r="AK18" s="673"/>
      <c r="AL18" s="673"/>
      <c r="AM18" s="673" t="str">
        <f>IFERROR(VLOOKUP(D18,'入力①(交流の家)'!$GC$7:$GG$79,5,FALSE),"")</f>
        <v/>
      </c>
      <c r="AN18" s="673"/>
      <c r="AO18" s="673"/>
      <c r="AP18" s="673"/>
      <c r="AQ18" s="673"/>
      <c r="AT18" s="238"/>
      <c r="AU18" s="238"/>
      <c r="AW18" s="672">
        <v>13</v>
      </c>
      <c r="AX18" s="672"/>
      <c r="AY18" s="684" t="str">
        <f>IFERROR(VLOOKUP(AW18,'入力②(レストラン)'!$CS$5:$CW$38,2,FALSE),"")</f>
        <v/>
      </c>
      <c r="AZ18" s="685"/>
      <c r="BA18" s="685"/>
      <c r="BB18" s="685"/>
      <c r="BC18" s="685"/>
      <c r="BD18" s="685"/>
      <c r="BE18" s="685"/>
      <c r="BF18" s="685"/>
      <c r="BG18" s="685"/>
      <c r="BH18" s="685"/>
      <c r="BI18" s="685"/>
      <c r="BJ18" s="685"/>
      <c r="BK18" s="685"/>
      <c r="BL18" s="685"/>
      <c r="BM18" s="685"/>
      <c r="BN18" s="685"/>
      <c r="BO18" s="685"/>
      <c r="BP18" s="685"/>
      <c r="BQ18" s="685"/>
      <c r="BR18" s="685"/>
      <c r="BS18" s="685"/>
      <c r="BT18" s="685"/>
      <c r="BU18" s="685"/>
      <c r="BV18" s="685"/>
      <c r="BW18" s="686"/>
      <c r="BX18" s="678" t="str">
        <f>IFERROR(VLOOKUP(AW18,'入力②(レストラン)'!$CS$5:$CW$38,3,FALSE),"")</f>
        <v/>
      </c>
      <c r="BY18" s="679"/>
      <c r="BZ18" s="679"/>
      <c r="CA18" s="680"/>
      <c r="CB18" s="678" t="str">
        <f>IFERROR(VLOOKUP(AW18,'入力②(レストラン)'!$CS$5:$CW$38,4,FALSE),"")</f>
        <v/>
      </c>
      <c r="CC18" s="679"/>
      <c r="CD18" s="679"/>
      <c r="CE18" s="680"/>
      <c r="CF18" s="678" t="str">
        <f>IFERROR(VLOOKUP(AW18,'入力②(レストラン)'!$CS$5:$CW$38,5,FALSE),"")</f>
        <v/>
      </c>
      <c r="CG18" s="679"/>
      <c r="CH18" s="679"/>
      <c r="CI18" s="679"/>
      <c r="CJ18" s="680"/>
    </row>
    <row r="19" spans="4:88" ht="24.75" customHeight="1">
      <c r="D19" s="672">
        <v>14</v>
      </c>
      <c r="E19" s="672"/>
      <c r="F19" s="687" t="str">
        <f>IFERROR(VLOOKUP(D19,'入力①(交流の家)'!$GC$7:$GG$79,2,FALSE),"")</f>
        <v/>
      </c>
      <c r="G19" s="687"/>
      <c r="H19" s="687"/>
      <c r="I19" s="687"/>
      <c r="J19" s="687"/>
      <c r="K19" s="687"/>
      <c r="L19" s="687"/>
      <c r="M19" s="687"/>
      <c r="N19" s="687"/>
      <c r="O19" s="687"/>
      <c r="P19" s="687"/>
      <c r="Q19" s="687"/>
      <c r="R19" s="687"/>
      <c r="S19" s="687"/>
      <c r="T19" s="688"/>
      <c r="U19" s="688"/>
      <c r="V19" s="688"/>
      <c r="W19" s="687"/>
      <c r="X19" s="687"/>
      <c r="Y19" s="687"/>
      <c r="Z19" s="687"/>
      <c r="AA19" s="687"/>
      <c r="AB19" s="687"/>
      <c r="AC19" s="687"/>
      <c r="AD19" s="687"/>
      <c r="AE19" s="673" t="str">
        <f>IFERROR(VLOOKUP(D19,'入力①(交流の家)'!$GC$7:$GG$79,3,FALSE),"")</f>
        <v/>
      </c>
      <c r="AF19" s="673"/>
      <c r="AG19" s="673"/>
      <c r="AH19" s="673"/>
      <c r="AI19" s="673" t="str">
        <f>IFERROR(VLOOKUP(D19,'入力①(交流の家)'!$GC$7:$GG$79,4,FALSE),"")</f>
        <v/>
      </c>
      <c r="AJ19" s="673"/>
      <c r="AK19" s="673"/>
      <c r="AL19" s="673"/>
      <c r="AM19" s="673" t="str">
        <f>IFERROR(VLOOKUP(D19,'入力①(交流の家)'!$GC$7:$GG$79,5,FALSE),"")</f>
        <v/>
      </c>
      <c r="AN19" s="673"/>
      <c r="AO19" s="673"/>
      <c r="AP19" s="673"/>
      <c r="AQ19" s="673"/>
      <c r="AT19" s="238"/>
      <c r="AU19" s="238"/>
      <c r="AW19" s="672">
        <v>14</v>
      </c>
      <c r="AX19" s="672"/>
      <c r="AY19" s="684" t="str">
        <f>IFERROR(VLOOKUP(AW19,'入力②(レストラン)'!$CS$5:$CW$38,2,FALSE),"")</f>
        <v/>
      </c>
      <c r="AZ19" s="685"/>
      <c r="BA19" s="685"/>
      <c r="BB19" s="685"/>
      <c r="BC19" s="685"/>
      <c r="BD19" s="685"/>
      <c r="BE19" s="685"/>
      <c r="BF19" s="685"/>
      <c r="BG19" s="685"/>
      <c r="BH19" s="685"/>
      <c r="BI19" s="685"/>
      <c r="BJ19" s="685"/>
      <c r="BK19" s="685"/>
      <c r="BL19" s="685"/>
      <c r="BM19" s="685"/>
      <c r="BN19" s="685"/>
      <c r="BO19" s="685"/>
      <c r="BP19" s="685"/>
      <c r="BQ19" s="685"/>
      <c r="BR19" s="685"/>
      <c r="BS19" s="685"/>
      <c r="BT19" s="685"/>
      <c r="BU19" s="685"/>
      <c r="BV19" s="685"/>
      <c r="BW19" s="686"/>
      <c r="BX19" s="678" t="str">
        <f>IFERROR(VLOOKUP(AW19,'入力②(レストラン)'!$CS$5:$CW$38,3,FALSE),"")</f>
        <v/>
      </c>
      <c r="BY19" s="679"/>
      <c r="BZ19" s="679"/>
      <c r="CA19" s="680"/>
      <c r="CB19" s="678" t="str">
        <f>IFERROR(VLOOKUP(AW19,'入力②(レストラン)'!$CS$5:$CW$38,4,FALSE),"")</f>
        <v/>
      </c>
      <c r="CC19" s="679"/>
      <c r="CD19" s="679"/>
      <c r="CE19" s="680"/>
      <c r="CF19" s="678" t="str">
        <f>IFERROR(VLOOKUP(AW19,'入力②(レストラン)'!$CS$5:$CW$38,5,FALSE),"")</f>
        <v/>
      </c>
      <c r="CG19" s="679"/>
      <c r="CH19" s="679"/>
      <c r="CI19" s="679"/>
      <c r="CJ19" s="680"/>
    </row>
    <row r="20" spans="4:88" ht="24.75" customHeight="1">
      <c r="D20" s="672">
        <v>15</v>
      </c>
      <c r="E20" s="672"/>
      <c r="F20" s="687" t="str">
        <f>IFERROR(VLOOKUP(D20,'入力①(交流の家)'!$GC$7:$GG$79,2,FALSE),"")</f>
        <v/>
      </c>
      <c r="G20" s="687"/>
      <c r="H20" s="687"/>
      <c r="I20" s="687"/>
      <c r="J20" s="687"/>
      <c r="K20" s="687"/>
      <c r="L20" s="687"/>
      <c r="M20" s="687"/>
      <c r="N20" s="687"/>
      <c r="O20" s="687"/>
      <c r="P20" s="687"/>
      <c r="Q20" s="687"/>
      <c r="R20" s="687"/>
      <c r="S20" s="687"/>
      <c r="T20" s="688"/>
      <c r="U20" s="688"/>
      <c r="V20" s="688"/>
      <c r="W20" s="687"/>
      <c r="X20" s="687"/>
      <c r="Y20" s="687"/>
      <c r="Z20" s="687"/>
      <c r="AA20" s="687"/>
      <c r="AB20" s="687"/>
      <c r="AC20" s="687"/>
      <c r="AD20" s="687"/>
      <c r="AE20" s="673" t="str">
        <f>IFERROR(VLOOKUP(D20,'入力①(交流の家)'!$GC$7:$GG$79,3,FALSE),"")</f>
        <v/>
      </c>
      <c r="AF20" s="673"/>
      <c r="AG20" s="673"/>
      <c r="AH20" s="673"/>
      <c r="AI20" s="673" t="str">
        <f>IFERROR(VLOOKUP(D20,'入力①(交流の家)'!$GC$7:$GG$79,4,FALSE),"")</f>
        <v/>
      </c>
      <c r="AJ20" s="673"/>
      <c r="AK20" s="673"/>
      <c r="AL20" s="673"/>
      <c r="AM20" s="673" t="str">
        <f>IFERROR(VLOOKUP(D20,'入力①(交流の家)'!$GC$7:$GG$79,5,FALSE),"")</f>
        <v/>
      </c>
      <c r="AN20" s="673"/>
      <c r="AO20" s="673"/>
      <c r="AP20" s="673"/>
      <c r="AQ20" s="673"/>
      <c r="AT20" s="238"/>
      <c r="AU20" s="238"/>
      <c r="AW20" s="672">
        <v>15</v>
      </c>
      <c r="AX20" s="672"/>
      <c r="AY20" s="684" t="str">
        <f>IFERROR(VLOOKUP(AW20,'入力②(レストラン)'!$CS$5:$CW$38,2,FALSE),"")</f>
        <v/>
      </c>
      <c r="AZ20" s="685"/>
      <c r="BA20" s="685"/>
      <c r="BB20" s="685"/>
      <c r="BC20" s="685"/>
      <c r="BD20" s="685"/>
      <c r="BE20" s="685"/>
      <c r="BF20" s="685"/>
      <c r="BG20" s="685"/>
      <c r="BH20" s="685"/>
      <c r="BI20" s="685"/>
      <c r="BJ20" s="685"/>
      <c r="BK20" s="685"/>
      <c r="BL20" s="685"/>
      <c r="BM20" s="685"/>
      <c r="BN20" s="685"/>
      <c r="BO20" s="685"/>
      <c r="BP20" s="685"/>
      <c r="BQ20" s="685"/>
      <c r="BR20" s="685"/>
      <c r="BS20" s="685"/>
      <c r="BT20" s="685"/>
      <c r="BU20" s="685"/>
      <c r="BV20" s="685"/>
      <c r="BW20" s="686"/>
      <c r="BX20" s="678" t="str">
        <f>IFERROR(VLOOKUP(AW20,'入力②(レストラン)'!$CS$5:$CW$38,3,FALSE),"")</f>
        <v/>
      </c>
      <c r="BY20" s="679"/>
      <c r="BZ20" s="679"/>
      <c r="CA20" s="680"/>
      <c r="CB20" s="678" t="str">
        <f>IFERROR(VLOOKUP(AW20,'入力②(レストラン)'!$CS$5:$CW$38,4,FALSE),"")</f>
        <v/>
      </c>
      <c r="CC20" s="679"/>
      <c r="CD20" s="679"/>
      <c r="CE20" s="680"/>
      <c r="CF20" s="678" t="str">
        <f>IFERROR(VLOOKUP(AW20,'入力②(レストラン)'!$CS$5:$CW$38,5,FALSE),"")</f>
        <v/>
      </c>
      <c r="CG20" s="679"/>
      <c r="CH20" s="679"/>
      <c r="CI20" s="679"/>
      <c r="CJ20" s="680"/>
    </row>
    <row r="21" spans="4:88" ht="24.75" customHeight="1">
      <c r="D21" s="672">
        <v>16</v>
      </c>
      <c r="E21" s="672"/>
      <c r="F21" s="687" t="str">
        <f>IFERROR(VLOOKUP(D21,'入力①(交流の家)'!$GC$7:$GG$79,2,FALSE),"")</f>
        <v/>
      </c>
      <c r="G21" s="687"/>
      <c r="H21" s="687"/>
      <c r="I21" s="687"/>
      <c r="J21" s="687"/>
      <c r="K21" s="687"/>
      <c r="L21" s="687"/>
      <c r="M21" s="687"/>
      <c r="N21" s="687"/>
      <c r="O21" s="687"/>
      <c r="P21" s="687"/>
      <c r="Q21" s="687"/>
      <c r="R21" s="687"/>
      <c r="S21" s="687"/>
      <c r="T21" s="688"/>
      <c r="U21" s="688"/>
      <c r="V21" s="688"/>
      <c r="W21" s="687"/>
      <c r="X21" s="687"/>
      <c r="Y21" s="687"/>
      <c r="Z21" s="687"/>
      <c r="AA21" s="687"/>
      <c r="AB21" s="687"/>
      <c r="AC21" s="687"/>
      <c r="AD21" s="687"/>
      <c r="AE21" s="673" t="str">
        <f>IFERROR(VLOOKUP(D21,'入力①(交流の家)'!$GC$7:$GG$79,3,FALSE),"")</f>
        <v/>
      </c>
      <c r="AF21" s="673"/>
      <c r="AG21" s="673"/>
      <c r="AH21" s="673"/>
      <c r="AI21" s="673" t="str">
        <f>IFERROR(VLOOKUP(D21,'入力①(交流の家)'!$GC$7:$GG$79,4,FALSE),"")</f>
        <v/>
      </c>
      <c r="AJ21" s="673"/>
      <c r="AK21" s="673"/>
      <c r="AL21" s="673"/>
      <c r="AM21" s="673" t="str">
        <f>IFERROR(VLOOKUP(D21,'入力①(交流の家)'!$GC$7:$GG$79,5,FALSE),"")</f>
        <v/>
      </c>
      <c r="AN21" s="673"/>
      <c r="AO21" s="673"/>
      <c r="AP21" s="673"/>
      <c r="AQ21" s="673"/>
      <c r="AT21" s="238"/>
      <c r="AU21" s="238"/>
      <c r="AW21" s="672">
        <v>16</v>
      </c>
      <c r="AX21" s="672"/>
      <c r="AY21" s="684" t="str">
        <f>IFERROR(VLOOKUP(AW21,'入力②(レストラン)'!$CS$5:$CW$38,2,FALSE),"")</f>
        <v/>
      </c>
      <c r="AZ21" s="685"/>
      <c r="BA21" s="685"/>
      <c r="BB21" s="685"/>
      <c r="BC21" s="685"/>
      <c r="BD21" s="685"/>
      <c r="BE21" s="685"/>
      <c r="BF21" s="685"/>
      <c r="BG21" s="685"/>
      <c r="BH21" s="685"/>
      <c r="BI21" s="685"/>
      <c r="BJ21" s="685"/>
      <c r="BK21" s="685"/>
      <c r="BL21" s="685"/>
      <c r="BM21" s="685"/>
      <c r="BN21" s="685"/>
      <c r="BO21" s="685"/>
      <c r="BP21" s="685"/>
      <c r="BQ21" s="685"/>
      <c r="BR21" s="685"/>
      <c r="BS21" s="685"/>
      <c r="BT21" s="685"/>
      <c r="BU21" s="685"/>
      <c r="BV21" s="685"/>
      <c r="BW21" s="686"/>
      <c r="BX21" s="678" t="str">
        <f>IFERROR(VLOOKUP(AW21,'入力②(レストラン)'!$CS$5:$CW$38,3,FALSE),"")</f>
        <v/>
      </c>
      <c r="BY21" s="679"/>
      <c r="BZ21" s="679"/>
      <c r="CA21" s="680"/>
      <c r="CB21" s="678" t="str">
        <f>IFERROR(VLOOKUP(AW21,'入力②(レストラン)'!$CS$5:$CW$38,4,FALSE),"")</f>
        <v/>
      </c>
      <c r="CC21" s="679"/>
      <c r="CD21" s="679"/>
      <c r="CE21" s="680"/>
      <c r="CF21" s="678" t="str">
        <f>IFERROR(VLOOKUP(AW21,'入力②(レストラン)'!$CS$5:$CW$38,5,FALSE),"")</f>
        <v/>
      </c>
      <c r="CG21" s="679"/>
      <c r="CH21" s="679"/>
      <c r="CI21" s="679"/>
      <c r="CJ21" s="680"/>
    </row>
    <row r="22" spans="4:88" ht="24.75" customHeight="1">
      <c r="D22" s="672">
        <v>17</v>
      </c>
      <c r="E22" s="672"/>
      <c r="F22" s="687" t="str">
        <f>IFERROR(VLOOKUP(D22,'入力①(交流の家)'!$GC$7:$GG$79,2,FALSE),"")</f>
        <v/>
      </c>
      <c r="G22" s="687"/>
      <c r="H22" s="687"/>
      <c r="I22" s="687"/>
      <c r="J22" s="687"/>
      <c r="K22" s="687"/>
      <c r="L22" s="687"/>
      <c r="M22" s="687"/>
      <c r="N22" s="687"/>
      <c r="O22" s="687"/>
      <c r="P22" s="687"/>
      <c r="Q22" s="687"/>
      <c r="R22" s="687"/>
      <c r="S22" s="687"/>
      <c r="T22" s="688"/>
      <c r="U22" s="688"/>
      <c r="V22" s="688"/>
      <c r="W22" s="687"/>
      <c r="X22" s="687"/>
      <c r="Y22" s="687"/>
      <c r="Z22" s="687"/>
      <c r="AA22" s="687"/>
      <c r="AB22" s="687"/>
      <c r="AC22" s="687"/>
      <c r="AD22" s="687"/>
      <c r="AE22" s="673" t="str">
        <f>IFERROR(VLOOKUP(D22,'入力①(交流の家)'!$GC$7:$GG$79,3,FALSE),"")</f>
        <v/>
      </c>
      <c r="AF22" s="673"/>
      <c r="AG22" s="673"/>
      <c r="AH22" s="673"/>
      <c r="AI22" s="673" t="str">
        <f>IFERROR(VLOOKUP(D22,'入力①(交流の家)'!$GC$7:$GG$79,4,FALSE),"")</f>
        <v/>
      </c>
      <c r="AJ22" s="673"/>
      <c r="AK22" s="673"/>
      <c r="AL22" s="673"/>
      <c r="AM22" s="673" t="str">
        <f>IFERROR(VLOOKUP(D22,'入力①(交流の家)'!$GC$7:$GG$79,5,FALSE),"")</f>
        <v/>
      </c>
      <c r="AN22" s="673"/>
      <c r="AO22" s="673"/>
      <c r="AP22" s="673"/>
      <c r="AQ22" s="673"/>
      <c r="AT22" s="238"/>
      <c r="AU22" s="238"/>
      <c r="AW22" s="672">
        <v>17</v>
      </c>
      <c r="AX22" s="672"/>
      <c r="AY22" s="684" t="str">
        <f>IFERROR(VLOOKUP(AW22,'入力②(レストラン)'!$CS$5:$CW$38,2,FALSE),"")</f>
        <v/>
      </c>
      <c r="AZ22" s="685"/>
      <c r="BA22" s="685"/>
      <c r="BB22" s="685"/>
      <c r="BC22" s="685"/>
      <c r="BD22" s="685"/>
      <c r="BE22" s="685"/>
      <c r="BF22" s="685"/>
      <c r="BG22" s="685"/>
      <c r="BH22" s="685"/>
      <c r="BI22" s="685"/>
      <c r="BJ22" s="685"/>
      <c r="BK22" s="685"/>
      <c r="BL22" s="685"/>
      <c r="BM22" s="685"/>
      <c r="BN22" s="685"/>
      <c r="BO22" s="685"/>
      <c r="BP22" s="685"/>
      <c r="BQ22" s="685"/>
      <c r="BR22" s="685"/>
      <c r="BS22" s="685"/>
      <c r="BT22" s="685"/>
      <c r="BU22" s="685"/>
      <c r="BV22" s="685"/>
      <c r="BW22" s="686"/>
      <c r="BX22" s="678" t="str">
        <f>IFERROR(VLOOKUP(AW22,'入力②(レストラン)'!$CS$5:$CW$38,3,FALSE),"")</f>
        <v/>
      </c>
      <c r="BY22" s="679"/>
      <c r="BZ22" s="679"/>
      <c r="CA22" s="680"/>
      <c r="CB22" s="678" t="str">
        <f>IFERROR(VLOOKUP(AW22,'入力②(レストラン)'!$CS$5:$CW$38,4,FALSE),"")</f>
        <v/>
      </c>
      <c r="CC22" s="679"/>
      <c r="CD22" s="679"/>
      <c r="CE22" s="680"/>
      <c r="CF22" s="678" t="str">
        <f>IFERROR(VLOOKUP(AW22,'入力②(レストラン)'!$CS$5:$CW$38,5,FALSE),"")</f>
        <v/>
      </c>
      <c r="CG22" s="679"/>
      <c r="CH22" s="679"/>
      <c r="CI22" s="679"/>
      <c r="CJ22" s="680"/>
    </row>
    <row r="23" spans="4:88" ht="24.75" customHeight="1">
      <c r="D23" s="672">
        <v>18</v>
      </c>
      <c r="E23" s="672"/>
      <c r="F23" s="687" t="str">
        <f>IFERROR(VLOOKUP(D23,'入力①(交流の家)'!$GC$7:$GG$79,2,FALSE),"")</f>
        <v/>
      </c>
      <c r="G23" s="687"/>
      <c r="H23" s="687"/>
      <c r="I23" s="687"/>
      <c r="J23" s="687"/>
      <c r="K23" s="687"/>
      <c r="L23" s="687"/>
      <c r="M23" s="687"/>
      <c r="N23" s="687"/>
      <c r="O23" s="687"/>
      <c r="P23" s="687"/>
      <c r="Q23" s="687"/>
      <c r="R23" s="687"/>
      <c r="S23" s="687"/>
      <c r="T23" s="688"/>
      <c r="U23" s="688"/>
      <c r="V23" s="688"/>
      <c r="W23" s="687"/>
      <c r="X23" s="687"/>
      <c r="Y23" s="687"/>
      <c r="Z23" s="687"/>
      <c r="AA23" s="687"/>
      <c r="AB23" s="687"/>
      <c r="AC23" s="687"/>
      <c r="AD23" s="687"/>
      <c r="AE23" s="673" t="str">
        <f>IFERROR(VLOOKUP(D23,'入力①(交流の家)'!$GC$7:$GG$79,3,FALSE),"")</f>
        <v/>
      </c>
      <c r="AF23" s="673"/>
      <c r="AG23" s="673"/>
      <c r="AH23" s="673"/>
      <c r="AI23" s="673" t="str">
        <f>IFERROR(VLOOKUP(D23,'入力①(交流の家)'!$GC$7:$GG$79,4,FALSE),"")</f>
        <v/>
      </c>
      <c r="AJ23" s="673"/>
      <c r="AK23" s="673"/>
      <c r="AL23" s="673"/>
      <c r="AM23" s="673" t="str">
        <f>IFERROR(VLOOKUP(D23,'入力①(交流の家)'!$GC$7:$GG$79,5,FALSE),"")</f>
        <v/>
      </c>
      <c r="AN23" s="673"/>
      <c r="AO23" s="673"/>
      <c r="AP23" s="673"/>
      <c r="AQ23" s="673"/>
      <c r="AT23" s="238"/>
      <c r="AU23" s="238"/>
      <c r="AW23" s="672">
        <v>18</v>
      </c>
      <c r="AX23" s="672"/>
      <c r="AY23" s="684" t="str">
        <f>IFERROR(VLOOKUP(AW23,'入力②(レストラン)'!$CS$5:$CW$38,2,FALSE),"")</f>
        <v/>
      </c>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685"/>
      <c r="BV23" s="685"/>
      <c r="BW23" s="686"/>
      <c r="BX23" s="678" t="str">
        <f>IFERROR(VLOOKUP(AW23,'入力②(レストラン)'!$CS$5:$CW$38,3,FALSE),"")</f>
        <v/>
      </c>
      <c r="BY23" s="679"/>
      <c r="BZ23" s="679"/>
      <c r="CA23" s="680"/>
      <c r="CB23" s="678" t="str">
        <f>IFERROR(VLOOKUP(AW23,'入力②(レストラン)'!$CS$5:$CW$38,4,FALSE),"")</f>
        <v/>
      </c>
      <c r="CC23" s="679"/>
      <c r="CD23" s="679"/>
      <c r="CE23" s="680"/>
      <c r="CF23" s="678" t="str">
        <f>IFERROR(VLOOKUP(AW23,'入力②(レストラン)'!$CS$5:$CW$38,5,FALSE),"")</f>
        <v/>
      </c>
      <c r="CG23" s="679"/>
      <c r="CH23" s="679"/>
      <c r="CI23" s="679"/>
      <c r="CJ23" s="680"/>
    </row>
    <row r="24" spans="4:88" ht="24.75" customHeight="1">
      <c r="D24" s="672">
        <v>19</v>
      </c>
      <c r="E24" s="672"/>
      <c r="F24" s="687" t="str">
        <f>IFERROR(VLOOKUP(D24,'入力①(交流の家)'!$GC$7:$GG$79,2,FALSE),"")</f>
        <v/>
      </c>
      <c r="G24" s="687"/>
      <c r="H24" s="687"/>
      <c r="I24" s="687"/>
      <c r="J24" s="687"/>
      <c r="K24" s="687"/>
      <c r="L24" s="687"/>
      <c r="M24" s="687"/>
      <c r="N24" s="687"/>
      <c r="O24" s="687"/>
      <c r="P24" s="687"/>
      <c r="Q24" s="687"/>
      <c r="R24" s="687"/>
      <c r="S24" s="687"/>
      <c r="T24" s="688"/>
      <c r="U24" s="688"/>
      <c r="V24" s="688"/>
      <c r="W24" s="687"/>
      <c r="X24" s="687"/>
      <c r="Y24" s="687"/>
      <c r="Z24" s="687"/>
      <c r="AA24" s="687"/>
      <c r="AB24" s="687"/>
      <c r="AC24" s="687"/>
      <c r="AD24" s="687"/>
      <c r="AE24" s="673" t="str">
        <f>IFERROR(VLOOKUP(D24,'入力①(交流の家)'!$GC$7:$GG$79,3,FALSE),"")</f>
        <v/>
      </c>
      <c r="AF24" s="673"/>
      <c r="AG24" s="673"/>
      <c r="AH24" s="673"/>
      <c r="AI24" s="673" t="str">
        <f>IFERROR(VLOOKUP(D24,'入力①(交流の家)'!$GC$7:$GG$79,4,FALSE),"")</f>
        <v/>
      </c>
      <c r="AJ24" s="673"/>
      <c r="AK24" s="673"/>
      <c r="AL24" s="673"/>
      <c r="AM24" s="673" t="str">
        <f>IFERROR(VLOOKUP(D24,'入力①(交流の家)'!$GC$7:$GG$79,5,FALSE),"")</f>
        <v/>
      </c>
      <c r="AN24" s="673"/>
      <c r="AO24" s="673"/>
      <c r="AP24" s="673"/>
      <c r="AQ24" s="673"/>
      <c r="AT24" s="238"/>
      <c r="AU24" s="238"/>
      <c r="AW24" s="672">
        <v>19</v>
      </c>
      <c r="AX24" s="672"/>
      <c r="AY24" s="684" t="str">
        <f>IFERROR(VLOOKUP(AW24,'入力②(レストラン)'!$CS$5:$CW$38,2,FALSE),"")</f>
        <v/>
      </c>
      <c r="AZ24" s="685"/>
      <c r="BA24" s="685"/>
      <c r="BB24" s="685"/>
      <c r="BC24" s="685"/>
      <c r="BD24" s="685"/>
      <c r="BE24" s="685"/>
      <c r="BF24" s="685"/>
      <c r="BG24" s="685"/>
      <c r="BH24" s="685"/>
      <c r="BI24" s="685"/>
      <c r="BJ24" s="685"/>
      <c r="BK24" s="685"/>
      <c r="BL24" s="685"/>
      <c r="BM24" s="685"/>
      <c r="BN24" s="685"/>
      <c r="BO24" s="685"/>
      <c r="BP24" s="685"/>
      <c r="BQ24" s="685"/>
      <c r="BR24" s="685"/>
      <c r="BS24" s="685"/>
      <c r="BT24" s="685"/>
      <c r="BU24" s="685"/>
      <c r="BV24" s="685"/>
      <c r="BW24" s="686"/>
      <c r="BX24" s="678" t="str">
        <f>IFERROR(VLOOKUP(AW24,'入力②(レストラン)'!$CS$5:$CW$38,3,FALSE),"")</f>
        <v/>
      </c>
      <c r="BY24" s="679"/>
      <c r="BZ24" s="679"/>
      <c r="CA24" s="680"/>
      <c r="CB24" s="678" t="str">
        <f>IFERROR(VLOOKUP(AW24,'入力②(レストラン)'!$CS$5:$CW$38,4,FALSE),"")</f>
        <v/>
      </c>
      <c r="CC24" s="679"/>
      <c r="CD24" s="679"/>
      <c r="CE24" s="680"/>
      <c r="CF24" s="678" t="str">
        <f>IFERROR(VLOOKUP(AW24,'入力②(レストラン)'!$CS$5:$CW$38,5,FALSE),"")</f>
        <v/>
      </c>
      <c r="CG24" s="679"/>
      <c r="CH24" s="679"/>
      <c r="CI24" s="679"/>
      <c r="CJ24" s="680"/>
    </row>
    <row r="25" spans="4:88" ht="24.75" customHeight="1">
      <c r="D25" s="672">
        <v>20</v>
      </c>
      <c r="E25" s="672"/>
      <c r="F25" s="687" t="str">
        <f>IFERROR(VLOOKUP(D25,'入力①(交流の家)'!$GC$7:$GG$79,2,FALSE),"")</f>
        <v/>
      </c>
      <c r="G25" s="687"/>
      <c r="H25" s="687"/>
      <c r="I25" s="687"/>
      <c r="J25" s="687"/>
      <c r="K25" s="687"/>
      <c r="L25" s="687"/>
      <c r="M25" s="687"/>
      <c r="N25" s="687"/>
      <c r="O25" s="687"/>
      <c r="P25" s="687"/>
      <c r="Q25" s="687"/>
      <c r="R25" s="687"/>
      <c r="S25" s="687"/>
      <c r="T25" s="688"/>
      <c r="U25" s="688"/>
      <c r="V25" s="688"/>
      <c r="W25" s="687"/>
      <c r="X25" s="687"/>
      <c r="Y25" s="687"/>
      <c r="Z25" s="687"/>
      <c r="AA25" s="687"/>
      <c r="AB25" s="687"/>
      <c r="AC25" s="687"/>
      <c r="AD25" s="687"/>
      <c r="AE25" s="673" t="str">
        <f>IFERROR(VLOOKUP(D25,'入力①(交流の家)'!$GC$7:$GG$79,3,FALSE),"")</f>
        <v/>
      </c>
      <c r="AF25" s="673"/>
      <c r="AG25" s="673"/>
      <c r="AH25" s="673"/>
      <c r="AI25" s="673" t="str">
        <f>IFERROR(VLOOKUP(D25,'入力①(交流の家)'!$GC$7:$GG$79,4,FALSE),"")</f>
        <v/>
      </c>
      <c r="AJ25" s="673"/>
      <c r="AK25" s="673"/>
      <c r="AL25" s="673"/>
      <c r="AM25" s="673" t="str">
        <f>IFERROR(VLOOKUP(D25,'入力①(交流の家)'!$GC$7:$GG$79,5,FALSE),"")</f>
        <v/>
      </c>
      <c r="AN25" s="673"/>
      <c r="AO25" s="673"/>
      <c r="AP25" s="673"/>
      <c r="AQ25" s="673"/>
      <c r="AT25" s="238"/>
      <c r="AU25" s="238"/>
      <c r="AW25" s="672">
        <v>20</v>
      </c>
      <c r="AX25" s="672"/>
      <c r="AY25" s="684" t="str">
        <f>IFERROR(VLOOKUP(AW25,'入力②(レストラン)'!$CS$5:$CW$38,2,FALSE),"")</f>
        <v/>
      </c>
      <c r="AZ25" s="685"/>
      <c r="BA25" s="685"/>
      <c r="BB25" s="685"/>
      <c r="BC25" s="685"/>
      <c r="BD25" s="685"/>
      <c r="BE25" s="685"/>
      <c r="BF25" s="685"/>
      <c r="BG25" s="685"/>
      <c r="BH25" s="685"/>
      <c r="BI25" s="685"/>
      <c r="BJ25" s="685"/>
      <c r="BK25" s="685"/>
      <c r="BL25" s="685"/>
      <c r="BM25" s="685"/>
      <c r="BN25" s="685"/>
      <c r="BO25" s="685"/>
      <c r="BP25" s="685"/>
      <c r="BQ25" s="685"/>
      <c r="BR25" s="685"/>
      <c r="BS25" s="685"/>
      <c r="BT25" s="685"/>
      <c r="BU25" s="685"/>
      <c r="BV25" s="685"/>
      <c r="BW25" s="686"/>
      <c r="BX25" s="678" t="str">
        <f>IFERROR(VLOOKUP(AW25,'入力②(レストラン)'!$CS$5:$CW$38,3,FALSE),"")</f>
        <v/>
      </c>
      <c r="BY25" s="679"/>
      <c r="BZ25" s="679"/>
      <c r="CA25" s="680"/>
      <c r="CB25" s="678" t="str">
        <f>IFERROR(VLOOKUP(AW25,'入力②(レストラン)'!$CS$5:$CW$38,4,FALSE),"")</f>
        <v/>
      </c>
      <c r="CC25" s="679"/>
      <c r="CD25" s="679"/>
      <c r="CE25" s="680"/>
      <c r="CF25" s="678" t="str">
        <f>IFERROR(VLOOKUP(AW25,'入力②(レストラン)'!$CS$5:$CW$38,5,FALSE),"")</f>
        <v/>
      </c>
      <c r="CG25" s="679"/>
      <c r="CH25" s="679"/>
      <c r="CI25" s="679"/>
      <c r="CJ25" s="680"/>
    </row>
    <row r="26" spans="4:88" ht="24.75" customHeight="1">
      <c r="D26" s="690" t="s">
        <v>297</v>
      </c>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0"/>
      <c r="AG26" s="690"/>
      <c r="AH26" s="690"/>
      <c r="AI26" s="690"/>
      <c r="AJ26" s="690"/>
      <c r="AK26" s="690"/>
      <c r="AL26" s="690"/>
      <c r="AM26" s="689">
        <f>SUM(AM6:AQ25)</f>
        <v>0</v>
      </c>
      <c r="AN26" s="690"/>
      <c r="AO26" s="690"/>
      <c r="AP26" s="690"/>
      <c r="AQ26" s="690"/>
      <c r="AT26" s="238"/>
      <c r="AU26" s="238"/>
      <c r="AW26" s="690" t="s">
        <v>297</v>
      </c>
      <c r="AX26" s="690"/>
      <c r="AY26" s="690"/>
      <c r="AZ26" s="690"/>
      <c r="BA26" s="690"/>
      <c r="BB26" s="690"/>
      <c r="BC26" s="690"/>
      <c r="BD26" s="690"/>
      <c r="BE26" s="690"/>
      <c r="BF26" s="690"/>
      <c r="BG26" s="690"/>
      <c r="BH26" s="690"/>
      <c r="BI26" s="690"/>
      <c r="BJ26" s="690"/>
      <c r="BK26" s="690"/>
      <c r="BL26" s="690"/>
      <c r="BM26" s="690"/>
      <c r="BN26" s="690"/>
      <c r="BO26" s="690"/>
      <c r="BP26" s="690"/>
      <c r="BQ26" s="690"/>
      <c r="BR26" s="690"/>
      <c r="BS26" s="690"/>
      <c r="BT26" s="690"/>
      <c r="BU26" s="690"/>
      <c r="BV26" s="690"/>
      <c r="BW26" s="690"/>
      <c r="BX26" s="690"/>
      <c r="BY26" s="690"/>
      <c r="BZ26" s="690"/>
      <c r="CA26" s="690"/>
      <c r="CB26" s="690"/>
      <c r="CC26" s="690"/>
      <c r="CD26" s="690"/>
      <c r="CE26" s="690"/>
      <c r="CF26" s="689">
        <f>SUM(CF6:CJ25)</f>
        <v>0</v>
      </c>
      <c r="CG26" s="690"/>
      <c r="CH26" s="690"/>
      <c r="CI26" s="690"/>
      <c r="CJ26" s="690"/>
    </row>
    <row r="27" spans="4:88" ht="24.75" customHeight="1">
      <c r="D27" s="671" t="s">
        <v>317</v>
      </c>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T27" s="238"/>
      <c r="AU27" s="238"/>
      <c r="AW27" s="239"/>
      <c r="AX27" s="239"/>
      <c r="AY27" s="239"/>
      <c r="AZ27" s="239"/>
      <c r="BA27" s="239"/>
      <c r="BB27" s="239"/>
      <c r="BC27" s="239"/>
      <c r="BD27" s="239"/>
      <c r="BE27" s="239"/>
      <c r="BF27" s="239"/>
      <c r="BG27" s="239"/>
      <c r="BH27" s="239"/>
      <c r="BI27" s="239"/>
      <c r="BJ27" s="239"/>
      <c r="BK27" s="239"/>
      <c r="BL27" s="239"/>
      <c r="BM27" s="239"/>
      <c r="BN27" s="239"/>
      <c r="BO27" s="239"/>
      <c r="BP27" s="239"/>
      <c r="BQ27" s="239"/>
      <c r="BR27" s="239"/>
      <c r="BS27" s="239"/>
      <c r="BT27" s="239"/>
      <c r="BU27" s="239"/>
      <c r="BV27" s="239"/>
      <c r="BW27" s="239"/>
      <c r="BX27" s="239"/>
      <c r="BY27" s="239"/>
      <c r="BZ27" s="239"/>
      <c r="CA27" s="239"/>
      <c r="CB27" s="239"/>
      <c r="CC27" s="239"/>
      <c r="CD27" s="239"/>
      <c r="CE27" s="239"/>
      <c r="CF27" s="240"/>
      <c r="CG27" s="239"/>
      <c r="CH27" s="239"/>
      <c r="CI27" s="239"/>
      <c r="CJ27" s="239"/>
    </row>
    <row r="28" spans="4:88" ht="24.75" customHeight="1">
      <c r="D28" s="672" t="s">
        <v>305</v>
      </c>
      <c r="E28" s="672"/>
      <c r="F28" s="672"/>
      <c r="G28" s="672"/>
      <c r="H28" s="672"/>
      <c r="I28" s="672"/>
      <c r="J28" s="672"/>
      <c r="K28" s="672"/>
      <c r="L28" s="672"/>
      <c r="M28" s="672"/>
      <c r="N28" s="677" t="s">
        <v>306</v>
      </c>
      <c r="O28" s="672"/>
      <c r="P28" s="672"/>
      <c r="Q28" s="672" t="s">
        <v>307</v>
      </c>
      <c r="R28" s="672"/>
      <c r="S28" s="672"/>
      <c r="T28" s="672"/>
      <c r="U28" s="672"/>
      <c r="V28" s="672"/>
      <c r="W28" s="672"/>
      <c r="X28" s="672"/>
      <c r="Y28" s="672"/>
      <c r="Z28" s="672"/>
      <c r="AA28" s="672"/>
      <c r="AB28" s="672"/>
      <c r="AC28" s="672"/>
      <c r="AD28" s="672"/>
      <c r="AE28" s="672"/>
      <c r="AF28" s="672"/>
      <c r="AG28" s="672"/>
      <c r="AH28" s="672"/>
      <c r="AI28" s="672"/>
      <c r="AJ28" s="672"/>
      <c r="AK28" s="672"/>
      <c r="AL28" s="672"/>
      <c r="AM28" s="672"/>
      <c r="AN28" s="672"/>
      <c r="AO28" s="672"/>
      <c r="AP28" s="672"/>
      <c r="AQ28" s="672"/>
      <c r="AT28" s="238"/>
      <c r="AU28" s="238"/>
      <c r="AW28" s="672" t="s">
        <v>305</v>
      </c>
      <c r="AX28" s="672"/>
      <c r="AY28" s="672"/>
      <c r="AZ28" s="672"/>
      <c r="BA28" s="672"/>
      <c r="BB28" s="672"/>
      <c r="BC28" s="672"/>
      <c r="BD28" s="672"/>
      <c r="BE28" s="672"/>
      <c r="BF28" s="672"/>
      <c r="BG28" s="672" t="s">
        <v>306</v>
      </c>
      <c r="BH28" s="672"/>
      <c r="BI28" s="672"/>
      <c r="BJ28" s="675" t="s">
        <v>307</v>
      </c>
      <c r="BK28" s="676"/>
      <c r="BL28" s="676"/>
      <c r="BM28" s="676"/>
      <c r="BN28" s="676"/>
      <c r="BO28" s="676"/>
      <c r="BP28" s="676"/>
      <c r="BQ28" s="676"/>
      <c r="BR28" s="676"/>
      <c r="BS28" s="676"/>
      <c r="BT28" s="676"/>
      <c r="BU28" s="676"/>
      <c r="BV28" s="676"/>
      <c r="BW28" s="676"/>
      <c r="BX28" s="676"/>
      <c r="BY28" s="676"/>
      <c r="BZ28" s="676"/>
      <c r="CA28" s="676"/>
      <c r="CB28" s="676"/>
      <c r="CC28" s="676"/>
      <c r="CD28" s="676"/>
      <c r="CE28" s="676"/>
      <c r="CF28" s="676"/>
      <c r="CG28" s="676"/>
      <c r="CH28" s="676"/>
      <c r="CI28" s="676"/>
      <c r="CJ28" s="677"/>
    </row>
    <row r="29" spans="4:88" ht="24.75" customHeight="1">
      <c r="D29" s="702"/>
      <c r="E29" s="696" t="s">
        <v>303</v>
      </c>
      <c r="F29" s="696"/>
      <c r="G29" s="696"/>
      <c r="H29" s="696"/>
      <c r="I29" s="696"/>
      <c r="J29" s="696"/>
      <c r="K29" s="696"/>
      <c r="L29" s="696"/>
      <c r="M29" s="697"/>
      <c r="N29" s="712" t="s">
        <v>304</v>
      </c>
      <c r="O29" s="713"/>
      <c r="P29" s="714"/>
      <c r="Q29" s="702"/>
      <c r="R29" s="696" t="s">
        <v>311</v>
      </c>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697"/>
      <c r="AS29" s="238"/>
      <c r="AT29" s="238"/>
      <c r="AV29" s="241"/>
      <c r="AW29" s="702"/>
      <c r="AX29" s="696" t="s">
        <v>308</v>
      </c>
      <c r="AY29" s="696"/>
      <c r="AZ29" s="696"/>
      <c r="BA29" s="696"/>
      <c r="BB29" s="696"/>
      <c r="BC29" s="696"/>
      <c r="BD29" s="696"/>
      <c r="BE29" s="696"/>
      <c r="BF29" s="697"/>
      <c r="BG29" s="721" t="s">
        <v>310</v>
      </c>
      <c r="BH29" s="722"/>
      <c r="BI29" s="723"/>
      <c r="BJ29" s="702"/>
      <c r="BK29" s="696" t="s">
        <v>309</v>
      </c>
      <c r="BL29" s="696"/>
      <c r="BM29" s="696"/>
      <c r="BN29" s="696"/>
      <c r="BO29" s="696"/>
      <c r="BP29" s="696"/>
      <c r="BQ29" s="696"/>
      <c r="BR29" s="696"/>
      <c r="BS29" s="696"/>
      <c r="BT29" s="696"/>
      <c r="BU29" s="696"/>
      <c r="BV29" s="696"/>
      <c r="BW29" s="696"/>
      <c r="BX29" s="696"/>
      <c r="BY29" s="696"/>
      <c r="BZ29" s="696"/>
      <c r="CA29" s="696"/>
      <c r="CB29" s="696"/>
      <c r="CC29" s="696"/>
      <c r="CD29" s="696"/>
      <c r="CE29" s="696"/>
      <c r="CF29" s="696"/>
      <c r="CG29" s="696"/>
      <c r="CH29" s="696"/>
      <c r="CI29" s="696"/>
      <c r="CJ29" s="697"/>
    </row>
    <row r="30" spans="4:88" ht="24.75" customHeight="1">
      <c r="D30" s="703"/>
      <c r="E30" s="698"/>
      <c r="F30" s="698"/>
      <c r="G30" s="698"/>
      <c r="H30" s="698"/>
      <c r="I30" s="698"/>
      <c r="J30" s="698"/>
      <c r="K30" s="698"/>
      <c r="L30" s="698"/>
      <c r="M30" s="699"/>
      <c r="N30" s="715"/>
      <c r="O30" s="716"/>
      <c r="P30" s="717"/>
      <c r="Q30" s="703"/>
      <c r="R30" s="698"/>
      <c r="S30" s="698"/>
      <c r="T30" s="698"/>
      <c r="U30" s="698"/>
      <c r="V30" s="698"/>
      <c r="W30" s="698"/>
      <c r="X30" s="698"/>
      <c r="Y30" s="698"/>
      <c r="Z30" s="698"/>
      <c r="AA30" s="698"/>
      <c r="AB30" s="698"/>
      <c r="AC30" s="698"/>
      <c r="AD30" s="698"/>
      <c r="AE30" s="698"/>
      <c r="AF30" s="698"/>
      <c r="AG30" s="698"/>
      <c r="AH30" s="698"/>
      <c r="AI30" s="698"/>
      <c r="AJ30" s="698"/>
      <c r="AK30" s="698"/>
      <c r="AL30" s="698"/>
      <c r="AM30" s="698"/>
      <c r="AN30" s="698"/>
      <c r="AO30" s="698"/>
      <c r="AP30" s="698"/>
      <c r="AQ30" s="699"/>
      <c r="AS30" s="238"/>
      <c r="AT30" s="238"/>
      <c r="AV30" s="241"/>
      <c r="AW30" s="703"/>
      <c r="AX30" s="698"/>
      <c r="AY30" s="698"/>
      <c r="AZ30" s="698"/>
      <c r="BA30" s="698"/>
      <c r="BB30" s="698"/>
      <c r="BC30" s="698"/>
      <c r="BD30" s="698"/>
      <c r="BE30" s="698"/>
      <c r="BF30" s="699"/>
      <c r="BG30" s="724"/>
      <c r="BH30" s="725"/>
      <c r="BI30" s="726"/>
      <c r="BJ30" s="703"/>
      <c r="BK30" s="698"/>
      <c r="BL30" s="698"/>
      <c r="BM30" s="698"/>
      <c r="BN30" s="698"/>
      <c r="BO30" s="698"/>
      <c r="BP30" s="698"/>
      <c r="BQ30" s="698"/>
      <c r="BR30" s="698"/>
      <c r="BS30" s="698"/>
      <c r="BT30" s="698"/>
      <c r="BU30" s="698"/>
      <c r="BV30" s="698"/>
      <c r="BW30" s="698"/>
      <c r="BX30" s="698"/>
      <c r="BY30" s="698"/>
      <c r="BZ30" s="698"/>
      <c r="CA30" s="698"/>
      <c r="CB30" s="698"/>
      <c r="CC30" s="698"/>
      <c r="CD30" s="698"/>
      <c r="CE30" s="698"/>
      <c r="CF30" s="698"/>
      <c r="CG30" s="698"/>
      <c r="CH30" s="698"/>
      <c r="CI30" s="698"/>
      <c r="CJ30" s="699"/>
    </row>
    <row r="31" spans="4:88" ht="24.75" customHeight="1">
      <c r="D31" s="703"/>
      <c r="E31" s="698"/>
      <c r="F31" s="698"/>
      <c r="G31" s="698"/>
      <c r="H31" s="698"/>
      <c r="I31" s="698"/>
      <c r="J31" s="698"/>
      <c r="K31" s="698"/>
      <c r="L31" s="698"/>
      <c r="M31" s="699"/>
      <c r="N31" s="715"/>
      <c r="O31" s="716"/>
      <c r="P31" s="717"/>
      <c r="Q31" s="703"/>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8"/>
      <c r="AO31" s="698"/>
      <c r="AP31" s="698"/>
      <c r="AQ31" s="699"/>
      <c r="AS31" s="238"/>
      <c r="AT31" s="238"/>
      <c r="AV31" s="241"/>
      <c r="AW31" s="703"/>
      <c r="AX31" s="698"/>
      <c r="AY31" s="698"/>
      <c r="AZ31" s="698"/>
      <c r="BA31" s="698"/>
      <c r="BB31" s="698"/>
      <c r="BC31" s="698"/>
      <c r="BD31" s="698"/>
      <c r="BE31" s="698"/>
      <c r="BF31" s="699"/>
      <c r="BG31" s="724"/>
      <c r="BH31" s="725"/>
      <c r="BI31" s="726"/>
      <c r="BJ31" s="703"/>
      <c r="BK31" s="698"/>
      <c r="BL31" s="698"/>
      <c r="BM31" s="698"/>
      <c r="BN31" s="698"/>
      <c r="BO31" s="698"/>
      <c r="BP31" s="698"/>
      <c r="BQ31" s="698"/>
      <c r="BR31" s="698"/>
      <c r="BS31" s="698"/>
      <c r="BT31" s="698"/>
      <c r="BU31" s="698"/>
      <c r="BV31" s="698"/>
      <c r="BW31" s="698"/>
      <c r="BX31" s="698"/>
      <c r="BY31" s="698"/>
      <c r="BZ31" s="698"/>
      <c r="CA31" s="698"/>
      <c r="CB31" s="698"/>
      <c r="CC31" s="698"/>
      <c r="CD31" s="698"/>
      <c r="CE31" s="698"/>
      <c r="CF31" s="698"/>
      <c r="CG31" s="698"/>
      <c r="CH31" s="698"/>
      <c r="CI31" s="698"/>
      <c r="CJ31" s="699"/>
    </row>
    <row r="32" spans="4:88" ht="24.75" customHeight="1">
      <c r="D32" s="703"/>
      <c r="E32" s="698"/>
      <c r="F32" s="698"/>
      <c r="G32" s="698"/>
      <c r="H32" s="698"/>
      <c r="I32" s="698"/>
      <c r="J32" s="698"/>
      <c r="K32" s="698"/>
      <c r="L32" s="698"/>
      <c r="M32" s="699"/>
      <c r="N32" s="715"/>
      <c r="O32" s="716"/>
      <c r="P32" s="717"/>
      <c r="Q32" s="703"/>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698"/>
      <c r="AP32" s="698"/>
      <c r="AQ32" s="699"/>
      <c r="AS32" s="238"/>
      <c r="AT32" s="238"/>
      <c r="AV32" s="241"/>
      <c r="AW32" s="703"/>
      <c r="AX32" s="698"/>
      <c r="AY32" s="698"/>
      <c r="AZ32" s="698"/>
      <c r="BA32" s="698"/>
      <c r="BB32" s="698"/>
      <c r="BC32" s="698"/>
      <c r="BD32" s="698"/>
      <c r="BE32" s="698"/>
      <c r="BF32" s="699"/>
      <c r="BG32" s="724"/>
      <c r="BH32" s="725"/>
      <c r="BI32" s="726"/>
      <c r="BJ32" s="703"/>
      <c r="BK32" s="698"/>
      <c r="BL32" s="698"/>
      <c r="BM32" s="698"/>
      <c r="BN32" s="698"/>
      <c r="BO32" s="698"/>
      <c r="BP32" s="698"/>
      <c r="BQ32" s="698"/>
      <c r="BR32" s="698"/>
      <c r="BS32" s="698"/>
      <c r="BT32" s="698"/>
      <c r="BU32" s="698"/>
      <c r="BV32" s="698"/>
      <c r="BW32" s="698"/>
      <c r="BX32" s="698"/>
      <c r="BY32" s="698"/>
      <c r="BZ32" s="698"/>
      <c r="CA32" s="698"/>
      <c r="CB32" s="698"/>
      <c r="CC32" s="698"/>
      <c r="CD32" s="698"/>
      <c r="CE32" s="698"/>
      <c r="CF32" s="698"/>
      <c r="CG32" s="698"/>
      <c r="CH32" s="698"/>
      <c r="CI32" s="698"/>
      <c r="CJ32" s="699"/>
    </row>
    <row r="33" spans="4:88" ht="24.75" customHeight="1">
      <c r="D33" s="703"/>
      <c r="E33" s="698"/>
      <c r="F33" s="698"/>
      <c r="G33" s="698"/>
      <c r="H33" s="698"/>
      <c r="I33" s="698"/>
      <c r="J33" s="698"/>
      <c r="K33" s="698"/>
      <c r="L33" s="698"/>
      <c r="M33" s="699"/>
      <c r="N33" s="715"/>
      <c r="O33" s="716"/>
      <c r="P33" s="717"/>
      <c r="Q33" s="703"/>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c r="AP33" s="698"/>
      <c r="AQ33" s="699"/>
      <c r="AS33" s="238"/>
      <c r="AT33" s="238"/>
      <c r="AV33" s="241"/>
      <c r="AW33" s="703"/>
      <c r="AX33" s="698"/>
      <c r="AY33" s="698"/>
      <c r="AZ33" s="698"/>
      <c r="BA33" s="698"/>
      <c r="BB33" s="698"/>
      <c r="BC33" s="698"/>
      <c r="BD33" s="698"/>
      <c r="BE33" s="698"/>
      <c r="BF33" s="699"/>
      <c r="BG33" s="724"/>
      <c r="BH33" s="725"/>
      <c r="BI33" s="726"/>
      <c r="BJ33" s="703"/>
      <c r="BK33" s="698"/>
      <c r="BL33" s="698"/>
      <c r="BM33" s="698"/>
      <c r="BN33" s="698"/>
      <c r="BO33" s="698"/>
      <c r="BP33" s="698"/>
      <c r="BQ33" s="698"/>
      <c r="BR33" s="698"/>
      <c r="BS33" s="698"/>
      <c r="BT33" s="698"/>
      <c r="BU33" s="698"/>
      <c r="BV33" s="698"/>
      <c r="BW33" s="698"/>
      <c r="BX33" s="698"/>
      <c r="BY33" s="698"/>
      <c r="BZ33" s="698"/>
      <c r="CA33" s="698"/>
      <c r="CB33" s="698"/>
      <c r="CC33" s="698"/>
      <c r="CD33" s="698"/>
      <c r="CE33" s="698"/>
      <c r="CF33" s="698"/>
      <c r="CG33" s="698"/>
      <c r="CH33" s="698"/>
      <c r="CI33" s="698"/>
      <c r="CJ33" s="699"/>
    </row>
    <row r="34" spans="4:88" ht="24.75" customHeight="1">
      <c r="D34" s="703"/>
      <c r="E34" s="698"/>
      <c r="F34" s="698"/>
      <c r="G34" s="698"/>
      <c r="H34" s="698"/>
      <c r="I34" s="698"/>
      <c r="J34" s="698"/>
      <c r="K34" s="698"/>
      <c r="L34" s="698"/>
      <c r="M34" s="699"/>
      <c r="N34" s="715"/>
      <c r="O34" s="716"/>
      <c r="P34" s="717"/>
      <c r="Q34" s="703"/>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c r="AP34" s="698"/>
      <c r="AQ34" s="699"/>
      <c r="AW34" s="703"/>
      <c r="AX34" s="698"/>
      <c r="AY34" s="698"/>
      <c r="AZ34" s="698"/>
      <c r="BA34" s="698"/>
      <c r="BB34" s="698"/>
      <c r="BC34" s="698"/>
      <c r="BD34" s="698"/>
      <c r="BE34" s="698"/>
      <c r="BF34" s="699"/>
      <c r="BG34" s="724"/>
      <c r="BH34" s="725"/>
      <c r="BI34" s="726"/>
      <c r="BJ34" s="703"/>
      <c r="BK34" s="698"/>
      <c r="BL34" s="698"/>
      <c r="BM34" s="698"/>
      <c r="BN34" s="698"/>
      <c r="BO34" s="698"/>
      <c r="BP34" s="698"/>
      <c r="BQ34" s="698"/>
      <c r="BR34" s="698"/>
      <c r="BS34" s="698"/>
      <c r="BT34" s="698"/>
      <c r="BU34" s="698"/>
      <c r="BV34" s="698"/>
      <c r="BW34" s="698"/>
      <c r="BX34" s="698"/>
      <c r="BY34" s="698"/>
      <c r="BZ34" s="698"/>
      <c r="CA34" s="698"/>
      <c r="CB34" s="698"/>
      <c r="CC34" s="698"/>
      <c r="CD34" s="698"/>
      <c r="CE34" s="698"/>
      <c r="CF34" s="698"/>
      <c r="CG34" s="698"/>
      <c r="CH34" s="698"/>
      <c r="CI34" s="698"/>
      <c r="CJ34" s="699"/>
    </row>
    <row r="35" spans="4:88" ht="24.75" customHeight="1">
      <c r="D35" s="704"/>
      <c r="E35" s="700"/>
      <c r="F35" s="700"/>
      <c r="G35" s="700"/>
      <c r="H35" s="700"/>
      <c r="I35" s="700"/>
      <c r="J35" s="700"/>
      <c r="K35" s="700"/>
      <c r="L35" s="700"/>
      <c r="M35" s="701"/>
      <c r="N35" s="718"/>
      <c r="O35" s="719"/>
      <c r="P35" s="720"/>
      <c r="Q35" s="704"/>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1"/>
      <c r="AW35" s="704"/>
      <c r="AX35" s="700"/>
      <c r="AY35" s="700"/>
      <c r="AZ35" s="700"/>
      <c r="BA35" s="700"/>
      <c r="BB35" s="700"/>
      <c r="BC35" s="700"/>
      <c r="BD35" s="700"/>
      <c r="BE35" s="700"/>
      <c r="BF35" s="701"/>
      <c r="BG35" s="727"/>
      <c r="BH35" s="728"/>
      <c r="BI35" s="729"/>
      <c r="BJ35" s="704"/>
      <c r="BK35" s="700"/>
      <c r="BL35" s="700"/>
      <c r="BM35" s="700"/>
      <c r="BN35" s="700"/>
      <c r="BO35" s="700"/>
      <c r="BP35" s="700"/>
      <c r="BQ35" s="700"/>
      <c r="BR35" s="700"/>
      <c r="BS35" s="700"/>
      <c r="BT35" s="700"/>
      <c r="BU35" s="700"/>
      <c r="BV35" s="700"/>
      <c r="BW35" s="700"/>
      <c r="BX35" s="700"/>
      <c r="BY35" s="700"/>
      <c r="BZ35" s="700"/>
      <c r="CA35" s="700"/>
      <c r="CB35" s="700"/>
      <c r="CC35" s="700"/>
      <c r="CD35" s="700"/>
      <c r="CE35" s="700"/>
      <c r="CF35" s="700"/>
      <c r="CG35" s="700"/>
      <c r="CH35" s="700"/>
      <c r="CI35" s="700"/>
      <c r="CJ35" s="701"/>
    </row>
  </sheetData>
  <sheetProtection password="CC4D" sheet="1" objects="1" scenarios="1"/>
  <mergeCells count="243">
    <mergeCell ref="E29:M35"/>
    <mergeCell ref="D29:D35"/>
    <mergeCell ref="D1:W2"/>
    <mergeCell ref="X1:AH2"/>
    <mergeCell ref="D3:AK3"/>
    <mergeCell ref="BN2:BP2"/>
    <mergeCell ref="BI2:BL2"/>
    <mergeCell ref="Q29:Q35"/>
    <mergeCell ref="N29:P35"/>
    <mergeCell ref="BG29:BI35"/>
    <mergeCell ref="BK29:CJ35"/>
    <mergeCell ref="BJ29:BJ35"/>
    <mergeCell ref="AX29:BF35"/>
    <mergeCell ref="AW29:AW35"/>
    <mergeCell ref="D28:M28"/>
    <mergeCell ref="N28:P28"/>
    <mergeCell ref="Q28:AQ28"/>
    <mergeCell ref="AW28:BF28"/>
    <mergeCell ref="BG28:BI28"/>
    <mergeCell ref="BJ28:CJ28"/>
    <mergeCell ref="R29:AQ35"/>
    <mergeCell ref="D26:AL26"/>
    <mergeCell ref="AM26:AQ26"/>
    <mergeCell ref="AW26:CE26"/>
    <mergeCell ref="CF26:CJ26"/>
    <mergeCell ref="D4:AQ4"/>
    <mergeCell ref="AW4:CM4"/>
    <mergeCell ref="AI1:AK2"/>
    <mergeCell ref="BR2:BS2"/>
    <mergeCell ref="BU2:BV2"/>
    <mergeCell ref="CB2:CC2"/>
    <mergeCell ref="CE2:CF2"/>
    <mergeCell ref="AM25:AQ25"/>
    <mergeCell ref="F5:AD5"/>
    <mergeCell ref="F6:AD6"/>
    <mergeCell ref="F7:AD7"/>
    <mergeCell ref="F8:AD8"/>
    <mergeCell ref="F9:AD9"/>
    <mergeCell ref="F10:AD10"/>
    <mergeCell ref="F11:AD11"/>
    <mergeCell ref="F12:AD12"/>
    <mergeCell ref="F13:AD13"/>
    <mergeCell ref="F14:AD14"/>
    <mergeCell ref="F15:AD15"/>
    <mergeCell ref="F16:AD16"/>
    <mergeCell ref="F17:AD17"/>
    <mergeCell ref="F18:AD18"/>
    <mergeCell ref="F19:AD19"/>
    <mergeCell ref="F20:AD20"/>
    <mergeCell ref="F21:AD21"/>
    <mergeCell ref="F22:AD22"/>
    <mergeCell ref="F23:AD23"/>
    <mergeCell ref="F24:AD24"/>
    <mergeCell ref="F25:AD25"/>
    <mergeCell ref="AI22:AL22"/>
    <mergeCell ref="AI23:AL23"/>
    <mergeCell ref="AI24:AL24"/>
    <mergeCell ref="AI25:AL25"/>
    <mergeCell ref="AE25:AH25"/>
    <mergeCell ref="AI21:AL21"/>
    <mergeCell ref="AE13:AH13"/>
    <mergeCell ref="AE14:AH14"/>
    <mergeCell ref="AE15:AH15"/>
    <mergeCell ref="AE16:AH16"/>
    <mergeCell ref="AE17:AH17"/>
    <mergeCell ref="AE18:AH18"/>
    <mergeCell ref="AM23:AQ23"/>
    <mergeCell ref="AM24:AQ24"/>
    <mergeCell ref="AE19:AH19"/>
    <mergeCell ref="AE20:AH20"/>
    <mergeCell ref="AE21:AH21"/>
    <mergeCell ref="AE22:AH22"/>
    <mergeCell ref="AE23:AH23"/>
    <mergeCell ref="AE24:AH24"/>
    <mergeCell ref="AI13:AL13"/>
    <mergeCell ref="AM18:AQ18"/>
    <mergeCell ref="AM19:AQ19"/>
    <mergeCell ref="AM20:AQ20"/>
    <mergeCell ref="AM21:AQ21"/>
    <mergeCell ref="AM22:AQ22"/>
    <mergeCell ref="AM13:AQ13"/>
    <mergeCell ref="AM17:AQ17"/>
    <mergeCell ref="CF23:CJ23"/>
    <mergeCell ref="CF24:CJ24"/>
    <mergeCell ref="CF25:CJ25"/>
    <mergeCell ref="AY5:BW5"/>
    <mergeCell ref="AY6:BW6"/>
    <mergeCell ref="AY7:BW7"/>
    <mergeCell ref="AY8:BW8"/>
    <mergeCell ref="AY9:BW9"/>
    <mergeCell ref="AY10:BW10"/>
    <mergeCell ref="AY11:BW11"/>
    <mergeCell ref="AY12:BW12"/>
    <mergeCell ref="AY13:BW13"/>
    <mergeCell ref="AY14:BW14"/>
    <mergeCell ref="AY15:BW15"/>
    <mergeCell ref="AY16:BW16"/>
    <mergeCell ref="AY17:BW17"/>
    <mergeCell ref="AY18:BW18"/>
    <mergeCell ref="AY19:BW19"/>
    <mergeCell ref="AY20:BW20"/>
    <mergeCell ref="AY21:BW21"/>
    <mergeCell ref="AY22:BW22"/>
    <mergeCell ref="AY23:BW23"/>
    <mergeCell ref="AY24:BW24"/>
    <mergeCell ref="AY25:BW25"/>
    <mergeCell ref="CF14:CJ14"/>
    <mergeCell ref="CF15:CJ15"/>
    <mergeCell ref="CF16:CJ16"/>
    <mergeCell ref="CF17:CJ17"/>
    <mergeCell ref="CF18:CJ18"/>
    <mergeCell ref="CF19:CJ19"/>
    <mergeCell ref="CF20:CJ20"/>
    <mergeCell ref="CF21:CJ21"/>
    <mergeCell ref="CF22:CJ22"/>
    <mergeCell ref="BX24:CA24"/>
    <mergeCell ref="BX25:CA25"/>
    <mergeCell ref="CB14:CE14"/>
    <mergeCell ref="CB15:CE15"/>
    <mergeCell ref="CB16:CE16"/>
    <mergeCell ref="CB17:CE17"/>
    <mergeCell ref="CB18:CE18"/>
    <mergeCell ref="CB19:CE19"/>
    <mergeCell ref="CB20:CE20"/>
    <mergeCell ref="CB21:CE21"/>
    <mergeCell ref="CB22:CE22"/>
    <mergeCell ref="CB23:CE23"/>
    <mergeCell ref="CB24:CE24"/>
    <mergeCell ref="CB25:CE25"/>
    <mergeCell ref="CF5:CJ5"/>
    <mergeCell ref="CF6:CJ6"/>
    <mergeCell ref="CF7:CJ7"/>
    <mergeCell ref="CF8:CJ8"/>
    <mergeCell ref="CF9:CJ9"/>
    <mergeCell ref="CF10:CJ10"/>
    <mergeCell ref="CF11:CJ11"/>
    <mergeCell ref="CF12:CJ12"/>
    <mergeCell ref="CF13:CJ13"/>
    <mergeCell ref="CB5:CE5"/>
    <mergeCell ref="CB6:CE6"/>
    <mergeCell ref="CB7:CE7"/>
    <mergeCell ref="CB8:CE8"/>
    <mergeCell ref="CB9:CE9"/>
    <mergeCell ref="CB10:CE10"/>
    <mergeCell ref="CB11:CE11"/>
    <mergeCell ref="CB12:CE12"/>
    <mergeCell ref="CB13:CE13"/>
    <mergeCell ref="D11:E11"/>
    <mergeCell ref="D12:E12"/>
    <mergeCell ref="D25:E25"/>
    <mergeCell ref="BX5:CA5"/>
    <mergeCell ref="BX6:CA6"/>
    <mergeCell ref="BX7:CA7"/>
    <mergeCell ref="BX8:CA8"/>
    <mergeCell ref="BX9:CA9"/>
    <mergeCell ref="BX10:CA10"/>
    <mergeCell ref="BX11:CA11"/>
    <mergeCell ref="BX12:CA12"/>
    <mergeCell ref="BX13:CA13"/>
    <mergeCell ref="BX14:CA14"/>
    <mergeCell ref="BX15:CA15"/>
    <mergeCell ref="BX16:CA16"/>
    <mergeCell ref="BX17:CA17"/>
    <mergeCell ref="BX18:CA18"/>
    <mergeCell ref="BX19:CA19"/>
    <mergeCell ref="BX20:CA20"/>
    <mergeCell ref="BX21:CA21"/>
    <mergeCell ref="BX22:CA22"/>
    <mergeCell ref="BX23:CA23"/>
    <mergeCell ref="D23:E23"/>
    <mergeCell ref="D24:E24"/>
    <mergeCell ref="D9:E9"/>
    <mergeCell ref="D10:E10"/>
    <mergeCell ref="D7:E7"/>
    <mergeCell ref="D8:E8"/>
    <mergeCell ref="D5:E5"/>
    <mergeCell ref="D6:E6"/>
    <mergeCell ref="AW15:AX15"/>
    <mergeCell ref="AW16:AX16"/>
    <mergeCell ref="AW17:AX17"/>
    <mergeCell ref="AI14:AL14"/>
    <mergeCell ref="AI15:AL15"/>
    <mergeCell ref="AI16:AL16"/>
    <mergeCell ref="AI17:AL17"/>
    <mergeCell ref="AI5:AL5"/>
    <mergeCell ref="AI6:AL6"/>
    <mergeCell ref="AI7:AL7"/>
    <mergeCell ref="AI8:AL8"/>
    <mergeCell ref="AI9:AL9"/>
    <mergeCell ref="AM14:AQ14"/>
    <mergeCell ref="AM15:AQ15"/>
    <mergeCell ref="AM16:AQ16"/>
    <mergeCell ref="AW6:AX6"/>
    <mergeCell ref="AW7:AX7"/>
    <mergeCell ref="AW8:AX8"/>
    <mergeCell ref="AW9:AX9"/>
    <mergeCell ref="AW10:AX10"/>
    <mergeCell ref="AW11:AX11"/>
    <mergeCell ref="AW12:AX12"/>
    <mergeCell ref="AE5:AH5"/>
    <mergeCell ref="AE6:AH6"/>
    <mergeCell ref="AE7:AH7"/>
    <mergeCell ref="AE8:AH8"/>
    <mergeCell ref="AE9:AH9"/>
    <mergeCell ref="AW5:AX5"/>
    <mergeCell ref="AI10:AL10"/>
    <mergeCell ref="AI11:AL11"/>
    <mergeCell ref="AI12:AL12"/>
    <mergeCell ref="AE10:AH10"/>
    <mergeCell ref="AE11:AH11"/>
    <mergeCell ref="AE12:AH12"/>
    <mergeCell ref="AM5:AQ5"/>
    <mergeCell ref="AM6:AQ6"/>
    <mergeCell ref="AM7:AQ7"/>
    <mergeCell ref="AM8:AQ8"/>
    <mergeCell ref="AM9:AQ9"/>
    <mergeCell ref="AM10:AQ10"/>
    <mergeCell ref="AM11:AQ11"/>
    <mergeCell ref="AM12:AQ12"/>
    <mergeCell ref="D27:AQ27"/>
    <mergeCell ref="AW25:AX25"/>
    <mergeCell ref="AW19:AX19"/>
    <mergeCell ref="AW20:AX20"/>
    <mergeCell ref="AW21:AX21"/>
    <mergeCell ref="AW22:AX22"/>
    <mergeCell ref="AW23:AX23"/>
    <mergeCell ref="AW24:AX24"/>
    <mergeCell ref="AW13:AX13"/>
    <mergeCell ref="AW14:AX14"/>
    <mergeCell ref="AW18:AX18"/>
    <mergeCell ref="D19:E19"/>
    <mergeCell ref="D20:E20"/>
    <mergeCell ref="D17:E17"/>
    <mergeCell ref="D18:E18"/>
    <mergeCell ref="D15:E15"/>
    <mergeCell ref="D16:E16"/>
    <mergeCell ref="D13:E13"/>
    <mergeCell ref="D14:E14"/>
    <mergeCell ref="D21:E21"/>
    <mergeCell ref="D22:E22"/>
    <mergeCell ref="AI18:AL18"/>
    <mergeCell ref="AI19:AL19"/>
    <mergeCell ref="AI20:AL20"/>
  </mergeCells>
  <phoneticPr fontId="2"/>
  <pageMargins left="0.7" right="0.7" top="0.75" bottom="0.75" header="0.3" footer="0.3"/>
  <pageSetup paperSize="9" scale="57" orientation="landscape" r:id="rId1"/>
  <ignoredErrors>
    <ignoredError sqref="AW2:BG2 BV1 BX1:BY1 CA1 CC1:CD1 CF1 CI1 CK1:CL1 CK2:CL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BA618"/>
  <sheetViews>
    <sheetView zoomScale="96" zoomScaleNormal="96" workbookViewId="0">
      <selection activeCell="AP39" sqref="AP39"/>
    </sheetView>
  </sheetViews>
  <sheetFormatPr defaultRowHeight="13.5"/>
  <cols>
    <col min="1" max="1" width="18.375" style="3" customWidth="1"/>
    <col min="2" max="2" width="18.25" style="3" customWidth="1"/>
    <col min="3" max="3" width="6.625" style="3" customWidth="1"/>
    <col min="4" max="4" width="4.625" style="3" customWidth="1"/>
    <col min="5" max="5" width="3.125" style="3" customWidth="1"/>
    <col min="6" max="7" width="8.125" style="3" customWidth="1"/>
    <col min="8" max="8" width="18.75" style="3" customWidth="1"/>
    <col min="9" max="9" width="8.625" style="3" customWidth="1"/>
    <col min="10" max="11" width="6" style="3" customWidth="1"/>
    <col min="12" max="13" width="7.875" style="3" customWidth="1"/>
    <col min="14" max="14" width="8.125" style="12" customWidth="1"/>
    <col min="15" max="15" width="4.375" style="3" customWidth="1"/>
    <col min="16" max="16" width="3.125" style="3" customWidth="1"/>
    <col min="17" max="17" width="16.25" style="12" customWidth="1"/>
    <col min="18" max="18" width="15.125" style="3" customWidth="1"/>
    <col min="19" max="19" width="15.375" style="12" customWidth="1"/>
    <col min="20" max="23" width="8.125" style="3" customWidth="1"/>
    <col min="24" max="24" width="3.125" style="3" customWidth="1"/>
    <col min="25" max="25" width="30.5" style="3" customWidth="1"/>
    <col min="26" max="26" width="9" style="3"/>
    <col min="27" max="27" width="47.5" style="184" customWidth="1"/>
    <col min="28" max="28" width="4" style="3" customWidth="1"/>
    <col min="29" max="29" width="15.875" style="3" customWidth="1"/>
    <col min="30" max="30" width="3.75" style="3" customWidth="1"/>
    <col min="31" max="31" width="41.125" style="3" customWidth="1"/>
    <col min="32" max="32" width="15.75" style="3" customWidth="1"/>
    <col min="33" max="33" width="29.125" style="3" customWidth="1"/>
    <col min="34" max="34" width="22.5" style="3" customWidth="1"/>
    <col min="35" max="35" width="10.625" style="150" customWidth="1"/>
    <col min="36" max="36" width="15.625" style="3" customWidth="1"/>
    <col min="37" max="37" width="5.875" style="116" customWidth="1"/>
    <col min="38" max="38" width="12" style="3" customWidth="1"/>
    <col min="39" max="39" width="6.75" style="3" customWidth="1"/>
    <col min="40" max="40" width="9.75" style="3" customWidth="1"/>
    <col min="41" max="41" width="24.375" style="3" customWidth="1"/>
    <col min="42" max="42" width="9" style="3"/>
    <col min="43" max="43" width="9" style="178"/>
    <col min="44" max="44" width="3.125" style="19" customWidth="1"/>
    <col min="45" max="45" width="17.25" style="3" customWidth="1"/>
    <col min="46" max="48" width="16" style="3" customWidth="1"/>
    <col min="49" max="49" width="18.125" style="3" customWidth="1"/>
    <col min="50" max="50" width="17.625" style="3" customWidth="1"/>
    <col min="51" max="51" width="3.125" style="3" customWidth="1"/>
    <col min="52" max="52" width="34.25" style="3" customWidth="1"/>
    <col min="53" max="53" width="7.375" style="3" customWidth="1"/>
    <col min="54" max="54" width="9.875" style="3" customWidth="1"/>
    <col min="55" max="60" width="28.375" style="3" customWidth="1"/>
    <col min="61" max="16384" width="9" style="3"/>
  </cols>
  <sheetData>
    <row r="1" spans="1:53" ht="14.25" thickBot="1">
      <c r="A1" s="71" t="s">
        <v>122</v>
      </c>
      <c r="F1" s="743" t="s">
        <v>121</v>
      </c>
      <c r="G1" s="743"/>
      <c r="H1" s="743"/>
      <c r="I1" s="743"/>
      <c r="J1" s="743"/>
      <c r="K1" s="743"/>
      <c r="L1" s="743"/>
      <c r="M1" s="743"/>
      <c r="N1" s="743"/>
      <c r="O1" s="743"/>
      <c r="Q1" s="739" t="s">
        <v>89</v>
      </c>
      <c r="R1" s="740"/>
      <c r="S1" s="741"/>
      <c r="T1" s="748" t="s">
        <v>86</v>
      </c>
      <c r="U1" s="749"/>
      <c r="V1" s="750" t="s">
        <v>87</v>
      </c>
      <c r="W1" s="751"/>
      <c r="Y1" s="730" t="s">
        <v>217</v>
      </c>
      <c r="Z1" s="742"/>
      <c r="AA1" s="742"/>
      <c r="AB1" s="742"/>
      <c r="AC1" s="742"/>
      <c r="AD1" s="742"/>
      <c r="AE1" s="742"/>
      <c r="AF1" s="742"/>
      <c r="AG1" s="758" t="s">
        <v>340</v>
      </c>
      <c r="AH1" s="759"/>
      <c r="AI1" s="759"/>
      <c r="AJ1" s="759"/>
      <c r="AK1" s="759"/>
      <c r="AL1" s="759"/>
      <c r="AM1" s="760"/>
      <c r="AO1" s="730" t="s">
        <v>398</v>
      </c>
      <c r="AP1" s="731"/>
      <c r="AS1" s="71" t="s">
        <v>194</v>
      </c>
      <c r="AZ1" s="732" t="s">
        <v>140</v>
      </c>
      <c r="BA1" s="733"/>
    </row>
    <row r="2" spans="1:53">
      <c r="A2" s="4" t="s">
        <v>34</v>
      </c>
      <c r="F2" s="5" t="s">
        <v>127</v>
      </c>
      <c r="G2" s="5" t="s">
        <v>35</v>
      </c>
      <c r="H2" s="5" t="s">
        <v>36</v>
      </c>
      <c r="I2" s="5" t="s">
        <v>25</v>
      </c>
      <c r="J2" s="5" t="s">
        <v>21</v>
      </c>
      <c r="K2" s="5" t="s">
        <v>22</v>
      </c>
      <c r="L2" s="5" t="s">
        <v>39</v>
      </c>
      <c r="M2" s="5" t="s">
        <v>40</v>
      </c>
      <c r="N2" s="6" t="s">
        <v>8</v>
      </c>
      <c r="O2" s="5" t="s">
        <v>20</v>
      </c>
      <c r="P2" s="2"/>
      <c r="Q2" s="36" t="s">
        <v>46</v>
      </c>
      <c r="R2" s="737" t="s">
        <v>120</v>
      </c>
      <c r="S2" s="738"/>
      <c r="T2" s="56" t="s">
        <v>40</v>
      </c>
      <c r="U2" s="43" t="s">
        <v>8</v>
      </c>
      <c r="V2" s="45" t="s">
        <v>40</v>
      </c>
      <c r="W2" s="72" t="s">
        <v>8</v>
      </c>
      <c r="Y2" s="173" t="s">
        <v>34</v>
      </c>
      <c r="Z2" s="174" t="s">
        <v>8</v>
      </c>
      <c r="AA2" s="214" t="s">
        <v>318</v>
      </c>
      <c r="AB2" s="752" t="s">
        <v>39</v>
      </c>
      <c r="AC2" s="753"/>
      <c r="AD2" s="753"/>
      <c r="AE2" s="753" t="s">
        <v>40</v>
      </c>
      <c r="AF2" s="756" t="s">
        <v>31</v>
      </c>
      <c r="AG2" s="185"/>
      <c r="AH2" s="186"/>
      <c r="AI2" s="186"/>
      <c r="AJ2" s="186"/>
      <c r="AK2" s="187"/>
      <c r="AL2" s="188"/>
      <c r="AM2" s="176"/>
      <c r="AO2" s="56" t="s">
        <v>34</v>
      </c>
      <c r="AP2" s="73" t="s">
        <v>8</v>
      </c>
      <c r="AR2" s="19" t="s">
        <v>116</v>
      </c>
      <c r="AS2" s="4" t="s">
        <v>34</v>
      </c>
      <c r="AZ2" s="56" t="s">
        <v>34</v>
      </c>
      <c r="BA2" s="73" t="s">
        <v>8</v>
      </c>
    </row>
    <row r="3" spans="1:53">
      <c r="A3" s="7" t="s">
        <v>396</v>
      </c>
      <c r="F3" s="8" t="s">
        <v>93</v>
      </c>
      <c r="G3" s="8" t="s">
        <v>59</v>
      </c>
      <c r="H3" s="11" t="s">
        <v>41</v>
      </c>
      <c r="I3" s="17"/>
      <c r="J3" s="17" t="s">
        <v>43</v>
      </c>
      <c r="K3" s="17" t="s">
        <v>44</v>
      </c>
      <c r="L3" s="8" t="str">
        <f>F3&amp;G3&amp;H3&amp;I3&amp;J3&amp;K3</f>
        <v>学校集団宿泊研修宿泊棟未就学児（年少未満）Xα</v>
      </c>
      <c r="M3" s="8" t="str">
        <f>F3&amp;G3&amp;H3</f>
        <v>学校集団宿泊研修宿泊棟未就学児（年少未満）</v>
      </c>
      <c r="N3" s="9">
        <v>0</v>
      </c>
      <c r="O3" s="10" t="s">
        <v>45</v>
      </c>
      <c r="Q3" s="36" t="s">
        <v>61</v>
      </c>
      <c r="R3" s="8" t="s">
        <v>85</v>
      </c>
      <c r="S3" s="37" t="s">
        <v>61</v>
      </c>
      <c r="T3" s="46" t="str">
        <f t="shared" ref="T3:T56" si="0">R3&amp;S3</f>
        <v>学校集団宿泊研修グラウンド（全面）</v>
      </c>
      <c r="U3" s="99" t="s">
        <v>196</v>
      </c>
      <c r="V3" s="46" t="str">
        <f t="shared" ref="V3:V56" si="1">R3&amp;S3</f>
        <v>学校集団宿泊研修グラウンド（全面）</v>
      </c>
      <c r="W3" s="38">
        <v>1500</v>
      </c>
      <c r="Y3" s="36" t="s">
        <v>46</v>
      </c>
      <c r="Z3" s="108" t="s">
        <v>28</v>
      </c>
      <c r="AA3" s="182"/>
      <c r="AB3" s="754"/>
      <c r="AC3" s="755"/>
      <c r="AD3" s="755"/>
      <c r="AE3" s="755"/>
      <c r="AF3" s="757"/>
      <c r="AG3" s="185"/>
      <c r="AH3" s="186"/>
      <c r="AI3" s="186"/>
      <c r="AJ3" s="186"/>
      <c r="AK3" s="187"/>
      <c r="AL3" s="188"/>
      <c r="AM3" s="176"/>
      <c r="AO3" s="36" t="s">
        <v>46</v>
      </c>
      <c r="AP3" s="74" t="s">
        <v>28</v>
      </c>
      <c r="AS3" s="7" t="s">
        <v>195</v>
      </c>
      <c r="AZ3" s="36" t="s">
        <v>46</v>
      </c>
      <c r="BA3" s="74" t="s">
        <v>242</v>
      </c>
    </row>
    <row r="4" spans="1:53">
      <c r="A4" s="3" t="s">
        <v>83</v>
      </c>
      <c r="F4" s="8" t="s">
        <v>93</v>
      </c>
      <c r="G4" s="8" t="s">
        <v>59</v>
      </c>
      <c r="H4" s="11" t="s">
        <v>47</v>
      </c>
      <c r="I4" s="17"/>
      <c r="J4" s="17" t="s">
        <v>43</v>
      </c>
      <c r="K4" s="17" t="s">
        <v>44</v>
      </c>
      <c r="L4" s="8" t="str">
        <f t="shared" ref="L4:L67" si="2">F4&amp;G4&amp;H4&amp;I4&amp;J4&amp;K4</f>
        <v>学校集団宿泊研修宿泊棟未就学児（年少以上）Xα</v>
      </c>
      <c r="M4" s="8" t="str">
        <f t="shared" ref="M4:M67" si="3">F4&amp;G4&amp;H4</f>
        <v>学校集団宿泊研修宿泊棟未就学児（年少以上）</v>
      </c>
      <c r="N4" s="9">
        <v>300</v>
      </c>
      <c r="O4" s="10" t="s">
        <v>48</v>
      </c>
      <c r="Q4" s="36" t="s">
        <v>62</v>
      </c>
      <c r="R4" s="8" t="s">
        <v>85</v>
      </c>
      <c r="S4" s="37" t="s">
        <v>62</v>
      </c>
      <c r="T4" s="46" t="str">
        <f t="shared" si="0"/>
        <v>学校集団宿泊研修グラウンド（半面）</v>
      </c>
      <c r="U4" s="99" t="s">
        <v>196</v>
      </c>
      <c r="V4" s="46" t="str">
        <f t="shared" si="1"/>
        <v>学校集団宿泊研修グラウンド（半面）</v>
      </c>
      <c r="W4" s="37">
        <v>750</v>
      </c>
      <c r="Y4" s="36" t="s">
        <v>218</v>
      </c>
      <c r="Z4" s="109">
        <v>250</v>
      </c>
      <c r="AA4" s="182" t="s">
        <v>378</v>
      </c>
      <c r="AB4" s="146" t="s">
        <v>241</v>
      </c>
      <c r="AC4" s="110" t="s">
        <v>218</v>
      </c>
      <c r="AD4" s="111" t="s">
        <v>247</v>
      </c>
      <c r="AE4" s="167" t="str">
        <f>AB4&amp;AC4&amp;AD4</f>
        <v>学校集団宿泊研修カヌー（平水版）［２人１艇］a</v>
      </c>
      <c r="AF4" s="117" t="s">
        <v>246</v>
      </c>
      <c r="AG4" s="189" t="s">
        <v>218</v>
      </c>
      <c r="AH4" s="190" t="s">
        <v>378</v>
      </c>
      <c r="AI4" s="190" t="s">
        <v>378</v>
      </c>
      <c r="AJ4" s="190" t="s">
        <v>378</v>
      </c>
      <c r="AK4" s="190" t="s">
        <v>378</v>
      </c>
      <c r="AL4" s="190" t="s">
        <v>378</v>
      </c>
      <c r="AM4" s="175" t="s">
        <v>378</v>
      </c>
      <c r="AO4" s="46" t="s">
        <v>399</v>
      </c>
      <c r="AP4" s="96">
        <v>1620</v>
      </c>
      <c r="AS4" s="7"/>
      <c r="AZ4" s="36" t="s">
        <v>202</v>
      </c>
      <c r="BA4" s="37">
        <v>100</v>
      </c>
    </row>
    <row r="5" spans="1:53" ht="14.25" thickBot="1">
      <c r="A5" s="7" t="s">
        <v>72</v>
      </c>
      <c r="F5" s="8" t="s">
        <v>93</v>
      </c>
      <c r="G5" s="8" t="s">
        <v>59</v>
      </c>
      <c r="H5" s="11" t="s">
        <v>397</v>
      </c>
      <c r="I5" s="17"/>
      <c r="J5" s="17" t="s">
        <v>43</v>
      </c>
      <c r="K5" s="17" t="s">
        <v>44</v>
      </c>
      <c r="L5" s="8" t="str">
        <f t="shared" si="2"/>
        <v>学校集団宿泊研修宿泊棟子供（小学生～高校生）Xα</v>
      </c>
      <c r="M5" s="8" t="str">
        <f t="shared" si="3"/>
        <v>学校集団宿泊研修宿泊棟子供（小学生～高校生）</v>
      </c>
      <c r="N5" s="9">
        <v>600</v>
      </c>
      <c r="O5" s="10" t="s">
        <v>48</v>
      </c>
      <c r="Q5" s="36" t="s">
        <v>63</v>
      </c>
      <c r="R5" s="8" t="s">
        <v>85</v>
      </c>
      <c r="S5" s="37" t="s">
        <v>63</v>
      </c>
      <c r="T5" s="46" t="str">
        <f t="shared" si="0"/>
        <v>学校集団宿泊研修第2グラウンド</v>
      </c>
      <c r="U5" s="99" t="s">
        <v>196</v>
      </c>
      <c r="V5" s="46" t="str">
        <f t="shared" si="1"/>
        <v>学校集団宿泊研修第2グラウンド</v>
      </c>
      <c r="W5" s="44" t="s">
        <v>88</v>
      </c>
      <c r="Y5" s="36" t="s">
        <v>219</v>
      </c>
      <c r="Z5" s="109">
        <v>600</v>
      </c>
      <c r="AA5" s="182" t="s">
        <v>378</v>
      </c>
      <c r="AB5" s="146" t="s">
        <v>241</v>
      </c>
      <c r="AC5" s="110" t="s">
        <v>219</v>
      </c>
      <c r="AD5" s="111" t="s">
        <v>247</v>
      </c>
      <c r="AE5" s="167" t="str">
        <f t="shared" ref="AE5:AE68" si="4">AB5&amp;AC5&amp;AD5</f>
        <v>学校集団宿泊研修カヌー（平水版）［１人１艇］a</v>
      </c>
      <c r="AF5" s="117" t="s">
        <v>246</v>
      </c>
      <c r="AG5" s="189" t="s">
        <v>219</v>
      </c>
      <c r="AH5" s="190" t="s">
        <v>378</v>
      </c>
      <c r="AI5" s="190" t="s">
        <v>378</v>
      </c>
      <c r="AJ5" s="190" t="s">
        <v>378</v>
      </c>
      <c r="AK5" s="190" t="s">
        <v>378</v>
      </c>
      <c r="AL5" s="190" t="s">
        <v>378</v>
      </c>
      <c r="AM5" s="175" t="s">
        <v>378</v>
      </c>
      <c r="AO5" s="47" t="s">
        <v>400</v>
      </c>
      <c r="AP5" s="206">
        <v>1220</v>
      </c>
      <c r="AZ5" s="46" t="s">
        <v>203</v>
      </c>
      <c r="BA5" s="37">
        <v>140</v>
      </c>
    </row>
    <row r="6" spans="1:53" ht="13.5" customHeight="1">
      <c r="A6" s="7" t="s">
        <v>73</v>
      </c>
      <c r="F6" s="8" t="s">
        <v>93</v>
      </c>
      <c r="G6" s="8" t="s">
        <v>59</v>
      </c>
      <c r="H6" s="11" t="s">
        <v>412</v>
      </c>
      <c r="I6" s="17"/>
      <c r="J6" s="17" t="s">
        <v>43</v>
      </c>
      <c r="K6" s="17" t="s">
        <v>44</v>
      </c>
      <c r="L6" s="8" t="str">
        <f t="shared" si="2"/>
        <v>学校集団宿泊研修宿泊棟学生Xα</v>
      </c>
      <c r="M6" s="8" t="str">
        <f t="shared" si="3"/>
        <v>学校集団宿泊研修宿泊棟学生</v>
      </c>
      <c r="N6" s="9">
        <v>1200</v>
      </c>
      <c r="O6" s="10" t="s">
        <v>50</v>
      </c>
      <c r="Q6" s="36" t="s">
        <v>64</v>
      </c>
      <c r="R6" s="8" t="s">
        <v>85</v>
      </c>
      <c r="S6" s="37" t="s">
        <v>64</v>
      </c>
      <c r="T6" s="46" t="str">
        <f t="shared" si="0"/>
        <v>学校集団宿泊研修テニスコート（1面）</v>
      </c>
      <c r="U6" s="99" t="s">
        <v>196</v>
      </c>
      <c r="V6" s="46" t="str">
        <f t="shared" si="1"/>
        <v>学校集団宿泊研修テニスコート（1面）</v>
      </c>
      <c r="W6" s="37">
        <v>300</v>
      </c>
      <c r="Y6" s="36" t="s">
        <v>220</v>
      </c>
      <c r="Z6" s="109">
        <v>400</v>
      </c>
      <c r="AA6" s="182" t="s">
        <v>378</v>
      </c>
      <c r="AB6" s="146" t="s">
        <v>241</v>
      </c>
      <c r="AC6" s="110" t="s">
        <v>220</v>
      </c>
      <c r="AD6" s="111" t="s">
        <v>247</v>
      </c>
      <c r="AE6" s="167" t="str">
        <f t="shared" si="4"/>
        <v>学校集団宿泊研修マウンテンバイクa</v>
      </c>
      <c r="AF6" s="117" t="s">
        <v>246</v>
      </c>
      <c r="AG6" s="189" t="s">
        <v>220</v>
      </c>
      <c r="AH6" s="190" t="s">
        <v>378</v>
      </c>
      <c r="AI6" s="190" t="s">
        <v>378</v>
      </c>
      <c r="AJ6" s="190" t="s">
        <v>378</v>
      </c>
      <c r="AK6" s="190" t="s">
        <v>378</v>
      </c>
      <c r="AL6" s="190" t="s">
        <v>378</v>
      </c>
      <c r="AM6" s="175" t="s">
        <v>378</v>
      </c>
      <c r="AS6" s="745" t="s">
        <v>103</v>
      </c>
      <c r="AT6" s="746"/>
      <c r="AU6" s="746"/>
      <c r="AV6" s="746"/>
      <c r="AW6" s="746"/>
      <c r="AX6" s="747"/>
      <c r="AZ6" s="46" t="s">
        <v>204</v>
      </c>
      <c r="BA6" s="37">
        <v>170</v>
      </c>
    </row>
    <row r="7" spans="1:53">
      <c r="F7" s="8" t="s">
        <v>93</v>
      </c>
      <c r="G7" s="8" t="s">
        <v>59</v>
      </c>
      <c r="H7" s="11" t="s">
        <v>80</v>
      </c>
      <c r="I7" s="17"/>
      <c r="J7" s="17" t="s">
        <v>43</v>
      </c>
      <c r="K7" s="17" t="s">
        <v>44</v>
      </c>
      <c r="L7" s="8" t="str">
        <f t="shared" si="2"/>
        <v>学校集団宿泊研修宿泊棟大人Xα</v>
      </c>
      <c r="M7" s="8" t="str">
        <f t="shared" si="3"/>
        <v>学校集団宿泊研修宿泊棟大人</v>
      </c>
      <c r="N7" s="9">
        <v>1200</v>
      </c>
      <c r="O7" s="10" t="s">
        <v>45</v>
      </c>
      <c r="Q7" s="36" t="s">
        <v>65</v>
      </c>
      <c r="R7" s="8" t="s">
        <v>85</v>
      </c>
      <c r="S7" s="37" t="s">
        <v>65</v>
      </c>
      <c r="T7" s="46" t="str">
        <f t="shared" si="0"/>
        <v>学校集団宿泊研修テニスコート（2面）</v>
      </c>
      <c r="U7" s="99" t="s">
        <v>196</v>
      </c>
      <c r="V7" s="46" t="str">
        <f t="shared" si="1"/>
        <v>学校集団宿泊研修テニスコート（2面）</v>
      </c>
      <c r="W7" s="37">
        <v>600</v>
      </c>
      <c r="Y7" s="36" t="s">
        <v>221</v>
      </c>
      <c r="Z7" s="109">
        <v>250</v>
      </c>
      <c r="AA7" s="182" t="s">
        <v>343</v>
      </c>
      <c r="AB7" s="146" t="s">
        <v>241</v>
      </c>
      <c r="AC7" s="110" t="s">
        <v>221</v>
      </c>
      <c r="AD7" s="111" t="s">
        <v>247</v>
      </c>
      <c r="AE7" s="167" t="str">
        <f t="shared" si="4"/>
        <v>学校集団宿泊研修スポーツクライミングa</v>
      </c>
      <c r="AF7" s="117" t="s">
        <v>246</v>
      </c>
      <c r="AG7" s="189" t="s">
        <v>221</v>
      </c>
      <c r="AH7" s="191" t="s">
        <v>333</v>
      </c>
      <c r="AI7" s="186">
        <v>50</v>
      </c>
      <c r="AJ7" s="190" t="s">
        <v>378</v>
      </c>
      <c r="AK7" s="190" t="s">
        <v>378</v>
      </c>
      <c r="AL7" s="190" t="s">
        <v>378</v>
      </c>
      <c r="AM7" s="175" t="s">
        <v>378</v>
      </c>
      <c r="AO7" s="100"/>
      <c r="AP7" s="93"/>
      <c r="AS7" s="36" t="s">
        <v>46</v>
      </c>
      <c r="AT7" s="7" t="s">
        <v>46</v>
      </c>
      <c r="AU7" s="744" t="s">
        <v>100</v>
      </c>
      <c r="AV7" s="744"/>
      <c r="AW7" s="55" t="s">
        <v>101</v>
      </c>
      <c r="AX7" s="68" t="s">
        <v>8</v>
      </c>
      <c r="AZ7" s="46" t="s">
        <v>191</v>
      </c>
      <c r="BA7" s="75">
        <v>500</v>
      </c>
    </row>
    <row r="8" spans="1:53" ht="13.5" customHeight="1" thickBot="1">
      <c r="F8" s="8" t="s">
        <v>93</v>
      </c>
      <c r="G8" s="8" t="s">
        <v>59</v>
      </c>
      <c r="H8" s="11" t="s">
        <v>41</v>
      </c>
      <c r="I8" s="14"/>
      <c r="J8" s="14" t="s">
        <v>51</v>
      </c>
      <c r="K8" s="14" t="s">
        <v>44</v>
      </c>
      <c r="L8" s="8" t="str">
        <f t="shared" si="2"/>
        <v>学校集団宿泊研修宿泊棟未就学児（年少未満）Yα</v>
      </c>
      <c r="M8" s="8" t="str">
        <f t="shared" si="3"/>
        <v>学校集団宿泊研修宿泊棟未就学児（年少未満）</v>
      </c>
      <c r="N8" s="9">
        <v>0</v>
      </c>
      <c r="O8" s="10" t="s">
        <v>45</v>
      </c>
      <c r="Q8" s="36" t="s">
        <v>66</v>
      </c>
      <c r="R8" s="8" t="s">
        <v>85</v>
      </c>
      <c r="S8" s="37" t="s">
        <v>66</v>
      </c>
      <c r="T8" s="46" t="str">
        <f t="shared" si="0"/>
        <v>学校集団宿泊研修テニスコート（3面）</v>
      </c>
      <c r="U8" s="99" t="s">
        <v>196</v>
      </c>
      <c r="V8" s="46" t="str">
        <f t="shared" si="1"/>
        <v>学校集団宿泊研修テニスコート（3面）</v>
      </c>
      <c r="W8" s="37">
        <v>900</v>
      </c>
      <c r="Y8" s="36" t="s">
        <v>222</v>
      </c>
      <c r="Z8" s="109">
        <v>1100</v>
      </c>
      <c r="AA8" s="182" t="s">
        <v>378</v>
      </c>
      <c r="AB8" s="146" t="s">
        <v>241</v>
      </c>
      <c r="AC8" s="110" t="s">
        <v>222</v>
      </c>
      <c r="AD8" s="111" t="s">
        <v>247</v>
      </c>
      <c r="AE8" s="167" t="str">
        <f t="shared" si="4"/>
        <v>学校集団宿泊研修カヌー（ショートツーリング）a</v>
      </c>
      <c r="AF8" s="117" t="s">
        <v>246</v>
      </c>
      <c r="AG8" s="189" t="s">
        <v>222</v>
      </c>
      <c r="AH8" s="190" t="s">
        <v>378</v>
      </c>
      <c r="AI8" s="190" t="s">
        <v>378</v>
      </c>
      <c r="AJ8" s="190" t="s">
        <v>378</v>
      </c>
      <c r="AK8" s="190" t="s">
        <v>378</v>
      </c>
      <c r="AL8" s="190" t="s">
        <v>378</v>
      </c>
      <c r="AM8" s="175" t="s">
        <v>378</v>
      </c>
      <c r="AS8" s="36" t="s">
        <v>94</v>
      </c>
      <c r="AT8" s="7" t="s">
        <v>97</v>
      </c>
      <c r="AU8" s="24" t="s">
        <v>94</v>
      </c>
      <c r="AV8" s="24" t="s">
        <v>97</v>
      </c>
      <c r="AW8" s="8" t="str">
        <f t="shared" ref="AW8:AW16" si="5">AU8&amp;AV8</f>
        <v>中学生以上朝食</v>
      </c>
      <c r="AX8" s="37">
        <v>620</v>
      </c>
      <c r="AZ8" s="46" t="s">
        <v>205</v>
      </c>
      <c r="BA8" s="75">
        <v>130</v>
      </c>
    </row>
    <row r="9" spans="1:53">
      <c r="A9" s="71" t="s">
        <v>123</v>
      </c>
      <c r="F9" s="8" t="s">
        <v>93</v>
      </c>
      <c r="G9" s="8" t="s">
        <v>59</v>
      </c>
      <c r="H9" s="11" t="s">
        <v>47</v>
      </c>
      <c r="I9" s="14"/>
      <c r="J9" s="14" t="s">
        <v>51</v>
      </c>
      <c r="K9" s="14" t="s">
        <v>44</v>
      </c>
      <c r="L9" s="8" t="str">
        <f t="shared" si="2"/>
        <v>学校集団宿泊研修宿泊棟未就学児（年少以上）Yα</v>
      </c>
      <c r="M9" s="8" t="str">
        <f t="shared" si="3"/>
        <v>学校集団宿泊研修宿泊棟未就学児（年少以上）</v>
      </c>
      <c r="N9" s="9">
        <v>300</v>
      </c>
      <c r="O9" s="10" t="s">
        <v>48</v>
      </c>
      <c r="Q9" s="36" t="s">
        <v>67</v>
      </c>
      <c r="R9" s="8" t="s">
        <v>85</v>
      </c>
      <c r="S9" s="37" t="s">
        <v>67</v>
      </c>
      <c r="T9" s="46" t="str">
        <f t="shared" si="0"/>
        <v>学校集団宿泊研修テニスコート（4面）</v>
      </c>
      <c r="U9" s="99" t="s">
        <v>196</v>
      </c>
      <c r="V9" s="46" t="str">
        <f t="shared" si="1"/>
        <v>学校集団宿泊研修テニスコート（4面）</v>
      </c>
      <c r="W9" s="38">
        <v>1200</v>
      </c>
      <c r="Y9" s="36" t="s">
        <v>224</v>
      </c>
      <c r="Z9" s="109">
        <v>2000</v>
      </c>
      <c r="AA9" s="182" t="s">
        <v>378</v>
      </c>
      <c r="AB9" s="146" t="s">
        <v>241</v>
      </c>
      <c r="AC9" s="110" t="s">
        <v>224</v>
      </c>
      <c r="AD9" s="111" t="s">
        <v>247</v>
      </c>
      <c r="AE9" s="167" t="str">
        <f t="shared" si="4"/>
        <v>学校集団宿泊研修カヌー（ミドルツーリング）a</v>
      </c>
      <c r="AF9" s="117" t="s">
        <v>246</v>
      </c>
      <c r="AG9" s="189" t="s">
        <v>224</v>
      </c>
      <c r="AH9" s="190" t="s">
        <v>378</v>
      </c>
      <c r="AI9" s="190" t="s">
        <v>378</v>
      </c>
      <c r="AJ9" s="190" t="s">
        <v>378</v>
      </c>
      <c r="AK9" s="190" t="s">
        <v>378</v>
      </c>
      <c r="AL9" s="190" t="s">
        <v>378</v>
      </c>
      <c r="AM9" s="175" t="s">
        <v>378</v>
      </c>
      <c r="AO9" s="732" t="s">
        <v>210</v>
      </c>
      <c r="AP9" s="733"/>
      <c r="AS9" s="36" t="s">
        <v>95</v>
      </c>
      <c r="AT9" s="7" t="s">
        <v>98</v>
      </c>
      <c r="AU9" s="24" t="s">
        <v>94</v>
      </c>
      <c r="AV9" s="24" t="s">
        <v>98</v>
      </c>
      <c r="AW9" s="8" t="str">
        <f t="shared" si="5"/>
        <v>中学生以上昼食</v>
      </c>
      <c r="AX9" s="37">
        <v>820</v>
      </c>
      <c r="AZ9" s="46" t="s">
        <v>206</v>
      </c>
      <c r="BA9" s="75">
        <v>140</v>
      </c>
    </row>
    <row r="10" spans="1:53" ht="13.5" customHeight="1">
      <c r="A10" s="5" t="s">
        <v>34</v>
      </c>
      <c r="F10" s="8" t="s">
        <v>93</v>
      </c>
      <c r="G10" s="8" t="s">
        <v>59</v>
      </c>
      <c r="H10" s="11" t="s">
        <v>397</v>
      </c>
      <c r="I10" s="14"/>
      <c r="J10" s="14" t="s">
        <v>51</v>
      </c>
      <c r="K10" s="14" t="s">
        <v>44</v>
      </c>
      <c r="L10" s="8" t="str">
        <f t="shared" si="2"/>
        <v>学校集団宿泊研修宿泊棟子供（小学生～高校生）Yα</v>
      </c>
      <c r="M10" s="8" t="str">
        <f t="shared" si="3"/>
        <v>学校集団宿泊研修宿泊棟子供（小学生～高校生）</v>
      </c>
      <c r="N10" s="9">
        <v>600</v>
      </c>
      <c r="O10" s="10" t="s">
        <v>48</v>
      </c>
      <c r="Q10" s="36" t="s">
        <v>68</v>
      </c>
      <c r="R10" s="8" t="s">
        <v>85</v>
      </c>
      <c r="S10" s="37" t="s">
        <v>68</v>
      </c>
      <c r="T10" s="46" t="str">
        <f t="shared" si="0"/>
        <v>学校集団宿泊研修体育館（全面）</v>
      </c>
      <c r="U10" s="99" t="s">
        <v>196</v>
      </c>
      <c r="V10" s="46" t="str">
        <f t="shared" si="1"/>
        <v>学校集団宿泊研修体育館（全面）</v>
      </c>
      <c r="W10" s="44" t="s">
        <v>88</v>
      </c>
      <c r="Y10" s="36" t="s">
        <v>223</v>
      </c>
      <c r="Z10" s="9">
        <v>3200</v>
      </c>
      <c r="AA10" s="182" t="s">
        <v>378</v>
      </c>
      <c r="AB10" s="146" t="s">
        <v>241</v>
      </c>
      <c r="AC10" s="110" t="s">
        <v>223</v>
      </c>
      <c r="AD10" s="111" t="s">
        <v>247</v>
      </c>
      <c r="AE10" s="167" t="str">
        <f t="shared" si="4"/>
        <v>学校集団宿泊研修カヌー（ロングツーリング）a</v>
      </c>
      <c r="AF10" s="117" t="s">
        <v>246</v>
      </c>
      <c r="AG10" s="189" t="s">
        <v>223</v>
      </c>
      <c r="AH10" s="190" t="s">
        <v>378</v>
      </c>
      <c r="AI10" s="190" t="s">
        <v>378</v>
      </c>
      <c r="AJ10" s="190" t="s">
        <v>378</v>
      </c>
      <c r="AK10" s="190" t="s">
        <v>378</v>
      </c>
      <c r="AL10" s="190" t="s">
        <v>378</v>
      </c>
      <c r="AM10" s="175" t="s">
        <v>378</v>
      </c>
      <c r="AO10" s="56" t="s">
        <v>34</v>
      </c>
      <c r="AP10" s="73" t="s">
        <v>8</v>
      </c>
      <c r="AS10" s="36" t="s">
        <v>96</v>
      </c>
      <c r="AT10" s="7" t="s">
        <v>99</v>
      </c>
      <c r="AU10" s="24" t="s">
        <v>94</v>
      </c>
      <c r="AV10" s="24" t="s">
        <v>99</v>
      </c>
      <c r="AW10" s="8" t="str">
        <f t="shared" si="5"/>
        <v>中学生以上夕食</v>
      </c>
      <c r="AX10" s="37">
        <v>930</v>
      </c>
      <c r="AZ10" s="46" t="s">
        <v>192</v>
      </c>
      <c r="BA10" s="38">
        <v>2500</v>
      </c>
    </row>
    <row r="11" spans="1:53">
      <c r="A11" s="8" t="s">
        <v>27</v>
      </c>
      <c r="F11" s="8" t="s">
        <v>93</v>
      </c>
      <c r="G11" s="8" t="s">
        <v>59</v>
      </c>
      <c r="H11" s="11" t="s">
        <v>412</v>
      </c>
      <c r="I11" s="14"/>
      <c r="J11" s="14" t="s">
        <v>51</v>
      </c>
      <c r="K11" s="14" t="s">
        <v>44</v>
      </c>
      <c r="L11" s="8" t="str">
        <f t="shared" si="2"/>
        <v>学校集団宿泊研修宿泊棟学生Yα</v>
      </c>
      <c r="M11" s="8" t="str">
        <f t="shared" si="3"/>
        <v>学校集団宿泊研修宿泊棟学生</v>
      </c>
      <c r="N11" s="9">
        <v>1200</v>
      </c>
      <c r="O11" s="10" t="s">
        <v>50</v>
      </c>
      <c r="Q11" s="36" t="s">
        <v>69</v>
      </c>
      <c r="R11" s="7" t="s">
        <v>85</v>
      </c>
      <c r="S11" s="37" t="s">
        <v>69</v>
      </c>
      <c r="T11" s="46" t="str">
        <f t="shared" si="0"/>
        <v>学校集団宿泊研修体育館（半面）</v>
      </c>
      <c r="U11" s="99" t="s">
        <v>196</v>
      </c>
      <c r="V11" s="46" t="str">
        <f t="shared" si="1"/>
        <v>学校集団宿泊研修体育館（半面）</v>
      </c>
      <c r="W11" s="44" t="s">
        <v>88</v>
      </c>
      <c r="Y11" s="36" t="s">
        <v>347</v>
      </c>
      <c r="Z11" s="9">
        <v>6300</v>
      </c>
      <c r="AA11" s="182" t="s">
        <v>378</v>
      </c>
      <c r="AB11" s="146" t="s">
        <v>241</v>
      </c>
      <c r="AC11" s="110" t="s">
        <v>347</v>
      </c>
      <c r="AD11" s="111" t="s">
        <v>247</v>
      </c>
      <c r="AE11" s="167" t="str">
        <f t="shared" si="4"/>
        <v>学校集団宿泊研修クラフト（竹とんぼ）a</v>
      </c>
      <c r="AF11" s="117">
        <v>6300</v>
      </c>
      <c r="AG11" s="189" t="s">
        <v>347</v>
      </c>
      <c r="AH11" s="191" t="s">
        <v>338</v>
      </c>
      <c r="AI11" s="186">
        <v>110</v>
      </c>
      <c r="AJ11" s="190" t="s">
        <v>378</v>
      </c>
      <c r="AK11" s="190" t="s">
        <v>378</v>
      </c>
      <c r="AL11" s="190" t="s">
        <v>378</v>
      </c>
      <c r="AM11" s="175" t="s">
        <v>378</v>
      </c>
      <c r="AO11" s="36" t="s">
        <v>46</v>
      </c>
      <c r="AP11" s="74" t="s">
        <v>28</v>
      </c>
      <c r="AS11" s="62"/>
      <c r="AT11" s="19"/>
      <c r="AU11" s="24" t="s">
        <v>95</v>
      </c>
      <c r="AV11" s="24" t="s">
        <v>97</v>
      </c>
      <c r="AW11" s="8" t="str">
        <f t="shared" si="5"/>
        <v>小学生朝食</v>
      </c>
      <c r="AX11" s="37">
        <v>530</v>
      </c>
      <c r="AZ11" s="46" t="s">
        <v>128</v>
      </c>
      <c r="BA11" s="75">
        <v>350</v>
      </c>
    </row>
    <row r="12" spans="1:53" ht="13.5" customHeight="1">
      <c r="A12" s="8" t="s">
        <v>56</v>
      </c>
      <c r="F12" s="8" t="s">
        <v>93</v>
      </c>
      <c r="G12" s="8" t="s">
        <v>59</v>
      </c>
      <c r="H12" s="11" t="s">
        <v>80</v>
      </c>
      <c r="I12" s="14"/>
      <c r="J12" s="14" t="s">
        <v>51</v>
      </c>
      <c r="K12" s="14" t="s">
        <v>44</v>
      </c>
      <c r="L12" s="8" t="str">
        <f t="shared" si="2"/>
        <v>学校集団宿泊研修宿泊棟大人Yα</v>
      </c>
      <c r="M12" s="8" t="str">
        <f t="shared" si="3"/>
        <v>学校集団宿泊研修宿泊棟大人</v>
      </c>
      <c r="N12" s="9">
        <v>2500</v>
      </c>
      <c r="O12" s="10" t="s">
        <v>45</v>
      </c>
      <c r="Q12" s="36" t="s">
        <v>70</v>
      </c>
      <c r="R12" s="7" t="s">
        <v>85</v>
      </c>
      <c r="S12" s="37" t="s">
        <v>70</v>
      </c>
      <c r="T12" s="46" t="str">
        <f t="shared" si="0"/>
        <v>学校集団宿泊研修卓球室</v>
      </c>
      <c r="U12" s="99" t="s">
        <v>196</v>
      </c>
      <c r="V12" s="46" t="str">
        <f t="shared" si="1"/>
        <v>学校集団宿泊研修卓球室</v>
      </c>
      <c r="W12" s="44" t="s">
        <v>88</v>
      </c>
      <c r="Y12" s="36" t="s">
        <v>225</v>
      </c>
      <c r="Z12" s="144">
        <v>100</v>
      </c>
      <c r="AA12" s="182" t="s">
        <v>327</v>
      </c>
      <c r="AB12" s="146" t="s">
        <v>241</v>
      </c>
      <c r="AC12" s="110" t="s">
        <v>225</v>
      </c>
      <c r="AD12" s="111" t="s">
        <v>247</v>
      </c>
      <c r="AE12" s="167" t="str">
        <f t="shared" si="4"/>
        <v>学校集団宿泊研修エアロビクスダンスa</v>
      </c>
      <c r="AF12" s="117" t="s">
        <v>246</v>
      </c>
      <c r="AG12" s="189" t="s">
        <v>225</v>
      </c>
      <c r="AH12" s="190" t="s">
        <v>378</v>
      </c>
      <c r="AI12" s="190" t="s">
        <v>378</v>
      </c>
      <c r="AJ12" s="190" t="s">
        <v>378</v>
      </c>
      <c r="AK12" s="190" t="s">
        <v>378</v>
      </c>
      <c r="AL12" s="190" t="s">
        <v>378</v>
      </c>
      <c r="AM12" s="175" t="s">
        <v>378</v>
      </c>
      <c r="AO12" s="46" t="s">
        <v>207</v>
      </c>
      <c r="AP12" s="75">
        <v>300</v>
      </c>
      <c r="AS12" s="62"/>
      <c r="AT12" s="19"/>
      <c r="AU12" s="24" t="s">
        <v>95</v>
      </c>
      <c r="AV12" s="24" t="s">
        <v>98</v>
      </c>
      <c r="AW12" s="8" t="str">
        <f t="shared" si="5"/>
        <v>小学生昼食</v>
      </c>
      <c r="AX12" s="37">
        <v>720</v>
      </c>
      <c r="AZ12" s="46" t="s">
        <v>129</v>
      </c>
      <c r="BA12" s="75">
        <v>340</v>
      </c>
    </row>
    <row r="13" spans="1:53">
      <c r="A13" s="8" t="s">
        <v>57</v>
      </c>
      <c r="F13" s="8" t="s">
        <v>93</v>
      </c>
      <c r="G13" s="8" t="s">
        <v>59</v>
      </c>
      <c r="H13" s="11" t="s">
        <v>41</v>
      </c>
      <c r="I13" s="15"/>
      <c r="J13" s="15" t="s">
        <v>43</v>
      </c>
      <c r="K13" s="15" t="s">
        <v>52</v>
      </c>
      <c r="L13" s="8" t="str">
        <f t="shared" si="2"/>
        <v>学校集団宿泊研修宿泊棟未就学児（年少未満）Xβ</v>
      </c>
      <c r="M13" s="8" t="str">
        <f t="shared" si="3"/>
        <v>学校集団宿泊研修宿泊棟未就学児（年少未満）</v>
      </c>
      <c r="N13" s="9">
        <v>0</v>
      </c>
      <c r="O13" s="10" t="s">
        <v>45</v>
      </c>
      <c r="Q13" s="36" t="s">
        <v>78</v>
      </c>
      <c r="R13" s="7" t="s">
        <v>85</v>
      </c>
      <c r="S13" s="37" t="s">
        <v>78</v>
      </c>
      <c r="T13" s="46" t="str">
        <f t="shared" si="0"/>
        <v>学校集団宿泊研修武道場</v>
      </c>
      <c r="U13" s="99" t="s">
        <v>196</v>
      </c>
      <c r="V13" s="46" t="str">
        <f t="shared" si="1"/>
        <v>学校集団宿泊研修武道場</v>
      </c>
      <c r="W13" s="44" t="s">
        <v>88</v>
      </c>
      <c r="Y13" s="36" t="s">
        <v>226</v>
      </c>
      <c r="Z13" s="9">
        <v>100</v>
      </c>
      <c r="AA13" s="182" t="s">
        <v>378</v>
      </c>
      <c r="AB13" s="146" t="s">
        <v>241</v>
      </c>
      <c r="AC13" s="110" t="s">
        <v>226</v>
      </c>
      <c r="AD13" s="111" t="s">
        <v>247</v>
      </c>
      <c r="AE13" s="167" t="str">
        <f t="shared" si="4"/>
        <v>学校集団宿泊研修座禅a</v>
      </c>
      <c r="AF13" s="117" t="s">
        <v>246</v>
      </c>
      <c r="AG13" s="189" t="s">
        <v>226</v>
      </c>
      <c r="AH13" s="190" t="s">
        <v>378</v>
      </c>
      <c r="AI13" s="190" t="s">
        <v>378</v>
      </c>
      <c r="AJ13" s="190" t="s">
        <v>378</v>
      </c>
      <c r="AK13" s="190" t="s">
        <v>378</v>
      </c>
      <c r="AL13" s="190" t="s">
        <v>378</v>
      </c>
      <c r="AM13" s="175" t="s">
        <v>378</v>
      </c>
      <c r="AO13" s="46" t="s">
        <v>413</v>
      </c>
      <c r="AP13" s="38">
        <v>200</v>
      </c>
      <c r="AS13" s="62"/>
      <c r="AT13" s="19"/>
      <c r="AU13" s="24" t="s">
        <v>95</v>
      </c>
      <c r="AV13" s="24" t="s">
        <v>99</v>
      </c>
      <c r="AW13" s="8" t="str">
        <f t="shared" si="5"/>
        <v>小学生夕食</v>
      </c>
      <c r="AX13" s="37">
        <v>810</v>
      </c>
      <c r="AZ13" s="46" t="s">
        <v>130</v>
      </c>
      <c r="BA13" s="75">
        <v>100</v>
      </c>
    </row>
    <row r="14" spans="1:53" ht="14.25" thickBot="1">
      <c r="A14" s="8"/>
      <c r="F14" s="8" t="s">
        <v>93</v>
      </c>
      <c r="G14" s="8" t="s">
        <v>59</v>
      </c>
      <c r="H14" s="11" t="s">
        <v>47</v>
      </c>
      <c r="I14" s="15"/>
      <c r="J14" s="15" t="s">
        <v>43</v>
      </c>
      <c r="K14" s="15" t="s">
        <v>52</v>
      </c>
      <c r="L14" s="8" t="str">
        <f t="shared" si="2"/>
        <v>学校集団宿泊研修宿泊棟未就学児（年少以上）Xβ</v>
      </c>
      <c r="M14" s="8" t="str">
        <f t="shared" si="3"/>
        <v>学校集団宿泊研修宿泊棟未就学児（年少以上）</v>
      </c>
      <c r="N14" s="9">
        <v>300</v>
      </c>
      <c r="O14" s="10" t="s">
        <v>48</v>
      </c>
      <c r="Q14" s="36" t="s">
        <v>71</v>
      </c>
      <c r="R14" s="7" t="s">
        <v>85</v>
      </c>
      <c r="S14" s="37" t="s">
        <v>71</v>
      </c>
      <c r="T14" s="46" t="str">
        <f t="shared" si="0"/>
        <v>学校集団宿泊研修ホール</v>
      </c>
      <c r="U14" s="99" t="s">
        <v>196</v>
      </c>
      <c r="V14" s="46" t="str">
        <f t="shared" si="1"/>
        <v>学校集団宿泊研修ホール</v>
      </c>
      <c r="W14" s="44" t="s">
        <v>88</v>
      </c>
      <c r="Y14" s="36" t="s">
        <v>232</v>
      </c>
      <c r="Z14" s="9">
        <v>200</v>
      </c>
      <c r="AA14" s="182" t="s">
        <v>327</v>
      </c>
      <c r="AB14" s="146" t="s">
        <v>241</v>
      </c>
      <c r="AC14" s="110" t="s">
        <v>232</v>
      </c>
      <c r="AD14" s="111" t="s">
        <v>247</v>
      </c>
      <c r="AE14" s="167" t="str">
        <f t="shared" si="4"/>
        <v>学校集団宿泊研修自然観察a</v>
      </c>
      <c r="AF14" s="117" t="s">
        <v>246</v>
      </c>
      <c r="AG14" s="189" t="s">
        <v>232</v>
      </c>
      <c r="AH14" s="190" t="s">
        <v>378</v>
      </c>
      <c r="AI14" s="190" t="s">
        <v>378</v>
      </c>
      <c r="AJ14" s="190" t="s">
        <v>378</v>
      </c>
      <c r="AK14" s="190" t="s">
        <v>378</v>
      </c>
      <c r="AL14" s="190" t="s">
        <v>378</v>
      </c>
      <c r="AM14" s="175" t="s">
        <v>378</v>
      </c>
      <c r="AO14" s="101" t="s">
        <v>211</v>
      </c>
      <c r="AP14" s="75">
        <v>10</v>
      </c>
      <c r="AS14" s="62"/>
      <c r="AT14" s="19"/>
      <c r="AU14" s="24" t="s">
        <v>96</v>
      </c>
      <c r="AV14" s="24" t="s">
        <v>97</v>
      </c>
      <c r="AW14" s="8" t="str">
        <f t="shared" si="5"/>
        <v>3歳～未就学児朝食</v>
      </c>
      <c r="AX14" s="37">
        <v>390</v>
      </c>
      <c r="AZ14" s="47" t="s">
        <v>131</v>
      </c>
      <c r="BA14" s="76">
        <v>160</v>
      </c>
    </row>
    <row r="15" spans="1:53" ht="14.25" thickBot="1">
      <c r="F15" s="8" t="s">
        <v>93</v>
      </c>
      <c r="G15" s="8" t="s">
        <v>59</v>
      </c>
      <c r="H15" s="11" t="s">
        <v>397</v>
      </c>
      <c r="I15" s="15"/>
      <c r="J15" s="15" t="s">
        <v>43</v>
      </c>
      <c r="K15" s="15" t="s">
        <v>52</v>
      </c>
      <c r="L15" s="8" t="str">
        <f t="shared" si="2"/>
        <v>学校集団宿泊研修宿泊棟子供（小学生～高校生）Xβ</v>
      </c>
      <c r="M15" s="8" t="str">
        <f t="shared" si="3"/>
        <v>学校集団宿泊研修宿泊棟子供（小学生～高校生）</v>
      </c>
      <c r="N15" s="9">
        <v>600</v>
      </c>
      <c r="O15" s="10" t="s">
        <v>48</v>
      </c>
      <c r="Q15" s="36" t="s">
        <v>90</v>
      </c>
      <c r="R15" s="7" t="s">
        <v>85</v>
      </c>
      <c r="S15" s="37" t="s">
        <v>90</v>
      </c>
      <c r="T15" s="46" t="str">
        <f t="shared" si="0"/>
        <v>学校集団宿泊研修大会議室</v>
      </c>
      <c r="U15" s="99" t="s">
        <v>196</v>
      </c>
      <c r="V15" s="46" t="str">
        <f t="shared" si="1"/>
        <v>学校集団宿泊研修大会議室</v>
      </c>
      <c r="W15" s="44" t="s">
        <v>88</v>
      </c>
      <c r="Y15" s="36" t="s">
        <v>346</v>
      </c>
      <c r="Z15" s="9">
        <v>6700</v>
      </c>
      <c r="AA15" s="182" t="s">
        <v>378</v>
      </c>
      <c r="AB15" s="146" t="s">
        <v>241</v>
      </c>
      <c r="AC15" s="110" t="s">
        <v>346</v>
      </c>
      <c r="AD15" s="111" t="s">
        <v>247</v>
      </c>
      <c r="AE15" s="167" t="str">
        <f t="shared" si="4"/>
        <v>学校集団宿泊研修茶道a</v>
      </c>
      <c r="AF15" s="117">
        <v>6700</v>
      </c>
      <c r="AG15" s="189" t="s">
        <v>346</v>
      </c>
      <c r="AH15" s="191" t="s">
        <v>339</v>
      </c>
      <c r="AI15" s="186">
        <v>400</v>
      </c>
      <c r="AJ15" s="190" t="s">
        <v>378</v>
      </c>
      <c r="AK15" s="190" t="s">
        <v>378</v>
      </c>
      <c r="AL15" s="190" t="s">
        <v>378</v>
      </c>
      <c r="AM15" s="175" t="s">
        <v>378</v>
      </c>
      <c r="AO15" s="102" t="s">
        <v>212</v>
      </c>
      <c r="AP15" s="76">
        <v>50</v>
      </c>
      <c r="AS15" s="62"/>
      <c r="AT15" s="19"/>
      <c r="AU15" s="24" t="s">
        <v>96</v>
      </c>
      <c r="AV15" s="24" t="s">
        <v>98</v>
      </c>
      <c r="AW15" s="8" t="str">
        <f t="shared" si="5"/>
        <v>3歳～未就学児昼食</v>
      </c>
      <c r="AX15" s="37">
        <v>460</v>
      </c>
    </row>
    <row r="16" spans="1:53" ht="14.25" thickBot="1">
      <c r="F16" s="8" t="s">
        <v>93</v>
      </c>
      <c r="G16" s="8" t="s">
        <v>59</v>
      </c>
      <c r="H16" s="11" t="s">
        <v>412</v>
      </c>
      <c r="I16" s="15"/>
      <c r="J16" s="15" t="s">
        <v>43</v>
      </c>
      <c r="K16" s="15" t="s">
        <v>52</v>
      </c>
      <c r="L16" s="8" t="str">
        <f t="shared" si="2"/>
        <v>学校集団宿泊研修宿泊棟学生Xβ</v>
      </c>
      <c r="M16" s="8" t="str">
        <f t="shared" si="3"/>
        <v>学校集団宿泊研修宿泊棟学生</v>
      </c>
      <c r="N16" s="9">
        <v>1200</v>
      </c>
      <c r="O16" s="10" t="s">
        <v>50</v>
      </c>
      <c r="Q16" s="36" t="s">
        <v>91</v>
      </c>
      <c r="R16" s="7" t="s">
        <v>85</v>
      </c>
      <c r="S16" s="37" t="s">
        <v>91</v>
      </c>
      <c r="T16" s="46" t="str">
        <f t="shared" si="0"/>
        <v>学校集団宿泊研修中会議室</v>
      </c>
      <c r="U16" s="99" t="s">
        <v>196</v>
      </c>
      <c r="V16" s="46" t="str">
        <f t="shared" si="1"/>
        <v>学校集団宿泊研修中会議室</v>
      </c>
      <c r="W16" s="44" t="s">
        <v>88</v>
      </c>
      <c r="Y16" s="36" t="s">
        <v>233</v>
      </c>
      <c r="Z16" s="9">
        <v>200</v>
      </c>
      <c r="AA16" s="182" t="s">
        <v>327</v>
      </c>
      <c r="AB16" s="146" t="s">
        <v>241</v>
      </c>
      <c r="AC16" s="110" t="s">
        <v>233</v>
      </c>
      <c r="AD16" s="111" t="s">
        <v>247</v>
      </c>
      <c r="AE16" s="167" t="str">
        <f t="shared" si="4"/>
        <v>学校集団宿泊研修天体観察a</v>
      </c>
      <c r="AF16" s="117" t="s">
        <v>246</v>
      </c>
      <c r="AG16" s="189" t="s">
        <v>233</v>
      </c>
      <c r="AH16" s="190" t="s">
        <v>378</v>
      </c>
      <c r="AI16" s="190" t="s">
        <v>378</v>
      </c>
      <c r="AJ16" s="190" t="s">
        <v>378</v>
      </c>
      <c r="AK16" s="190" t="s">
        <v>378</v>
      </c>
      <c r="AL16" s="190" t="s">
        <v>378</v>
      </c>
      <c r="AM16" s="175" t="s">
        <v>378</v>
      </c>
      <c r="AS16" s="69"/>
      <c r="AT16" s="40"/>
      <c r="AU16" s="42" t="s">
        <v>96</v>
      </c>
      <c r="AV16" s="42" t="s">
        <v>99</v>
      </c>
      <c r="AW16" s="41" t="str">
        <f t="shared" si="5"/>
        <v>3歳～未就学児夕食</v>
      </c>
      <c r="AX16" s="70">
        <v>580</v>
      </c>
      <c r="AZ16" s="730" t="s">
        <v>139</v>
      </c>
      <c r="BA16" s="731"/>
    </row>
    <row r="17" spans="1:53" ht="27.75" thickBot="1">
      <c r="A17" s="71" t="s">
        <v>124</v>
      </c>
      <c r="F17" s="8" t="s">
        <v>93</v>
      </c>
      <c r="G17" s="8" t="s">
        <v>59</v>
      </c>
      <c r="H17" s="11" t="s">
        <v>80</v>
      </c>
      <c r="I17" s="15"/>
      <c r="J17" s="15" t="s">
        <v>43</v>
      </c>
      <c r="K17" s="15" t="s">
        <v>52</v>
      </c>
      <c r="L17" s="8" t="str">
        <f t="shared" si="2"/>
        <v>学校集団宿泊研修宿泊棟大人Xβ</v>
      </c>
      <c r="M17" s="8" t="str">
        <f t="shared" si="3"/>
        <v>学校集団宿泊研修宿泊棟大人</v>
      </c>
      <c r="N17" s="9">
        <v>2500</v>
      </c>
      <c r="O17" s="10" t="s">
        <v>45</v>
      </c>
      <c r="Q17" s="36" t="s">
        <v>92</v>
      </c>
      <c r="R17" s="8" t="s">
        <v>85</v>
      </c>
      <c r="S17" s="37" t="s">
        <v>92</v>
      </c>
      <c r="T17" s="46" t="str">
        <f t="shared" si="0"/>
        <v>学校集団宿泊研修小会議室・和室</v>
      </c>
      <c r="U17" s="99" t="s">
        <v>196</v>
      </c>
      <c r="V17" s="46" t="str">
        <f t="shared" si="1"/>
        <v>学校集団宿泊研修小会議室・和室</v>
      </c>
      <c r="W17" s="44" t="s">
        <v>88</v>
      </c>
      <c r="Y17" s="36" t="s">
        <v>234</v>
      </c>
      <c r="Z17" s="144">
        <v>80</v>
      </c>
      <c r="AA17" s="215" t="s">
        <v>342</v>
      </c>
      <c r="AB17" s="146" t="s">
        <v>241</v>
      </c>
      <c r="AC17" s="110" t="s">
        <v>234</v>
      </c>
      <c r="AD17" s="111" t="s">
        <v>247</v>
      </c>
      <c r="AE17" s="167" t="str">
        <f t="shared" si="4"/>
        <v>学校集団宿泊研修ウォークラリー2.4ｋｍa</v>
      </c>
      <c r="AF17" s="117" t="s">
        <v>246</v>
      </c>
      <c r="AG17" s="189" t="s">
        <v>234</v>
      </c>
      <c r="AH17" s="191" t="s">
        <v>329</v>
      </c>
      <c r="AI17" s="186">
        <v>15</v>
      </c>
      <c r="AJ17" s="190" t="s">
        <v>385</v>
      </c>
      <c r="AK17" s="190" t="s">
        <v>378</v>
      </c>
      <c r="AL17" s="175" t="s">
        <v>378</v>
      </c>
      <c r="AM17" s="175" t="s">
        <v>378</v>
      </c>
      <c r="AZ17" s="56" t="s">
        <v>34</v>
      </c>
      <c r="BA17" s="73" t="s">
        <v>8</v>
      </c>
    </row>
    <row r="18" spans="1:53" ht="27">
      <c r="A18" s="5" t="s">
        <v>34</v>
      </c>
      <c r="F18" s="8" t="s">
        <v>93</v>
      </c>
      <c r="G18" s="8" t="s">
        <v>59</v>
      </c>
      <c r="H18" s="11" t="s">
        <v>41</v>
      </c>
      <c r="I18" s="16"/>
      <c r="J18" s="16" t="s">
        <v>51</v>
      </c>
      <c r="K18" s="16" t="s">
        <v>52</v>
      </c>
      <c r="L18" s="8" t="str">
        <f t="shared" si="2"/>
        <v>学校集団宿泊研修宿泊棟未就学児（年少未満）Yβ</v>
      </c>
      <c r="M18" s="8" t="str">
        <f t="shared" si="3"/>
        <v>学校集団宿泊研修宿泊棟未就学児（年少未満）</v>
      </c>
      <c r="N18" s="9">
        <v>0</v>
      </c>
      <c r="O18" s="10" t="s">
        <v>45</v>
      </c>
      <c r="Q18" s="57" t="s">
        <v>199</v>
      </c>
      <c r="R18" s="8" t="s">
        <v>85</v>
      </c>
      <c r="S18" s="37" t="s">
        <v>199</v>
      </c>
      <c r="T18" s="46" t="str">
        <f t="shared" si="0"/>
        <v>学校集団宿泊研修第1炊飯場</v>
      </c>
      <c r="U18" s="99" t="s">
        <v>196</v>
      </c>
      <c r="V18" s="46" t="str">
        <f t="shared" si="1"/>
        <v>学校集団宿泊研修第1炊飯場</v>
      </c>
      <c r="W18" s="44" t="s">
        <v>88</v>
      </c>
      <c r="Y18" s="36" t="s">
        <v>235</v>
      </c>
      <c r="Z18" s="144">
        <v>100</v>
      </c>
      <c r="AA18" s="215" t="s">
        <v>342</v>
      </c>
      <c r="AB18" s="146" t="s">
        <v>241</v>
      </c>
      <c r="AC18" s="110" t="s">
        <v>235</v>
      </c>
      <c r="AD18" s="111" t="s">
        <v>247</v>
      </c>
      <c r="AE18" s="167" t="str">
        <f t="shared" si="4"/>
        <v>学校集団宿泊研修ウォークラリー5.4ｋｍa</v>
      </c>
      <c r="AF18" s="117" t="s">
        <v>246</v>
      </c>
      <c r="AG18" s="189" t="s">
        <v>235</v>
      </c>
      <c r="AH18" s="191" t="s">
        <v>329</v>
      </c>
      <c r="AI18" s="186">
        <v>15</v>
      </c>
      <c r="AJ18" s="190" t="s">
        <v>385</v>
      </c>
      <c r="AK18" s="190" t="s">
        <v>378</v>
      </c>
      <c r="AL18" s="190" t="s">
        <v>378</v>
      </c>
      <c r="AM18" s="175" t="s">
        <v>378</v>
      </c>
      <c r="AS18" s="730" t="s">
        <v>119</v>
      </c>
      <c r="AT18" s="742"/>
      <c r="AU18" s="742"/>
      <c r="AV18" s="742"/>
      <c r="AW18" s="731"/>
      <c r="AZ18" s="36" t="s">
        <v>46</v>
      </c>
      <c r="BA18" s="74" t="s">
        <v>242</v>
      </c>
    </row>
    <row r="19" spans="1:53" ht="27">
      <c r="A19" s="8" t="s">
        <v>26</v>
      </c>
      <c r="F19" s="8" t="s">
        <v>93</v>
      </c>
      <c r="G19" s="8" t="s">
        <v>59</v>
      </c>
      <c r="H19" s="11" t="s">
        <v>47</v>
      </c>
      <c r="I19" s="16"/>
      <c r="J19" s="16" t="s">
        <v>51</v>
      </c>
      <c r="K19" s="16" t="s">
        <v>52</v>
      </c>
      <c r="L19" s="8" t="str">
        <f t="shared" si="2"/>
        <v>学校集団宿泊研修宿泊棟未就学児（年少以上）Yβ</v>
      </c>
      <c r="M19" s="8" t="str">
        <f t="shared" si="3"/>
        <v>学校集団宿泊研修宿泊棟未就学児（年少以上）</v>
      </c>
      <c r="N19" s="9">
        <v>300</v>
      </c>
      <c r="O19" s="10" t="s">
        <v>48</v>
      </c>
      <c r="Q19" s="57" t="s">
        <v>200</v>
      </c>
      <c r="R19" s="8" t="s">
        <v>85</v>
      </c>
      <c r="S19" s="37" t="s">
        <v>200</v>
      </c>
      <c r="T19" s="46" t="str">
        <f t="shared" si="0"/>
        <v>学校集団宿泊研修第2炊飯場</v>
      </c>
      <c r="U19" s="99" t="s">
        <v>196</v>
      </c>
      <c r="V19" s="46" t="str">
        <f t="shared" si="1"/>
        <v>学校集団宿泊研修第2炊飯場</v>
      </c>
      <c r="W19" s="44" t="s">
        <v>88</v>
      </c>
      <c r="Y19" s="36" t="s">
        <v>236</v>
      </c>
      <c r="Z19" s="9">
        <v>80</v>
      </c>
      <c r="AA19" s="215" t="s">
        <v>342</v>
      </c>
      <c r="AB19" s="146" t="s">
        <v>241</v>
      </c>
      <c r="AC19" s="110" t="s">
        <v>236</v>
      </c>
      <c r="AD19" s="111" t="s">
        <v>247</v>
      </c>
      <c r="AE19" s="167" t="str">
        <f t="shared" si="4"/>
        <v>学校集団宿泊研修スコアオリエンテーリングa</v>
      </c>
      <c r="AF19" s="117" t="s">
        <v>246</v>
      </c>
      <c r="AG19" s="189" t="s">
        <v>236</v>
      </c>
      <c r="AH19" s="191" t="s">
        <v>329</v>
      </c>
      <c r="AI19" s="186">
        <v>15</v>
      </c>
      <c r="AJ19" s="190" t="s">
        <v>385</v>
      </c>
      <c r="AK19" s="190" t="s">
        <v>378</v>
      </c>
      <c r="AL19" s="190" t="s">
        <v>378</v>
      </c>
      <c r="AM19" s="175" t="s">
        <v>378</v>
      </c>
      <c r="AS19" s="36" t="s">
        <v>46</v>
      </c>
      <c r="AT19" s="8" t="s">
        <v>97</v>
      </c>
      <c r="AU19" s="8" t="s">
        <v>98</v>
      </c>
      <c r="AV19" s="8" t="s">
        <v>99</v>
      </c>
      <c r="AW19" s="61"/>
      <c r="AZ19" s="36" t="s">
        <v>134</v>
      </c>
      <c r="BA19" s="37">
        <v>570</v>
      </c>
    </row>
    <row r="20" spans="1:53" ht="27">
      <c r="A20" s="11" t="s">
        <v>41</v>
      </c>
      <c r="F20" s="8" t="s">
        <v>93</v>
      </c>
      <c r="G20" s="8" t="s">
        <v>59</v>
      </c>
      <c r="H20" s="11" t="s">
        <v>397</v>
      </c>
      <c r="I20" s="16"/>
      <c r="J20" s="16" t="s">
        <v>51</v>
      </c>
      <c r="K20" s="16" t="s">
        <v>52</v>
      </c>
      <c r="L20" s="8" t="str">
        <f t="shared" si="2"/>
        <v>学校集団宿泊研修宿泊棟子供（小学生～高校生）Yβ</v>
      </c>
      <c r="M20" s="8" t="str">
        <f t="shared" si="3"/>
        <v>学校集団宿泊研修宿泊棟子供（小学生～高校生）</v>
      </c>
      <c r="N20" s="9">
        <v>600</v>
      </c>
      <c r="O20" s="10" t="s">
        <v>48</v>
      </c>
      <c r="Q20" s="57" t="s">
        <v>201</v>
      </c>
      <c r="R20" s="8" t="s">
        <v>85</v>
      </c>
      <c r="S20" s="37" t="s">
        <v>201</v>
      </c>
      <c r="T20" s="46" t="str">
        <f t="shared" si="0"/>
        <v>学校集団宿泊研修第3炊飯場</v>
      </c>
      <c r="U20" s="99" t="s">
        <v>196</v>
      </c>
      <c r="V20" s="46" t="str">
        <f t="shared" si="1"/>
        <v>学校集団宿泊研修第3炊飯場</v>
      </c>
      <c r="W20" s="44" t="s">
        <v>88</v>
      </c>
      <c r="Y20" s="36" t="s">
        <v>237</v>
      </c>
      <c r="Z20" s="9">
        <v>50</v>
      </c>
      <c r="AA20" s="215" t="s">
        <v>342</v>
      </c>
      <c r="AB20" s="146" t="s">
        <v>241</v>
      </c>
      <c r="AC20" s="110" t="s">
        <v>237</v>
      </c>
      <c r="AD20" s="111" t="s">
        <v>247</v>
      </c>
      <c r="AE20" s="167" t="str">
        <f t="shared" si="4"/>
        <v>学校集団宿泊研修ビジュアルオリエンテーリングa</v>
      </c>
      <c r="AF20" s="117" t="s">
        <v>246</v>
      </c>
      <c r="AG20" s="189" t="s">
        <v>237</v>
      </c>
      <c r="AH20" s="191" t="s">
        <v>329</v>
      </c>
      <c r="AI20" s="186">
        <v>15</v>
      </c>
      <c r="AJ20" s="190" t="s">
        <v>385</v>
      </c>
      <c r="AK20" s="190" t="s">
        <v>378</v>
      </c>
      <c r="AL20" s="190" t="s">
        <v>378</v>
      </c>
      <c r="AM20" s="175" t="s">
        <v>378</v>
      </c>
      <c r="AS20" s="62"/>
      <c r="AT20" s="8" t="s">
        <v>46</v>
      </c>
      <c r="AU20" s="8" t="s">
        <v>46</v>
      </c>
      <c r="AV20" s="8" t="s">
        <v>46</v>
      </c>
      <c r="AW20" s="61"/>
      <c r="AZ20" s="46" t="s">
        <v>135</v>
      </c>
      <c r="BA20" s="37">
        <v>570</v>
      </c>
    </row>
    <row r="21" spans="1:53" ht="27">
      <c r="A21" s="11" t="s">
        <v>47</v>
      </c>
      <c r="F21" s="8" t="s">
        <v>93</v>
      </c>
      <c r="G21" s="8" t="s">
        <v>59</v>
      </c>
      <c r="H21" s="11" t="s">
        <v>412</v>
      </c>
      <c r="I21" s="16"/>
      <c r="J21" s="16" t="s">
        <v>51</v>
      </c>
      <c r="K21" s="16" t="s">
        <v>52</v>
      </c>
      <c r="L21" s="8" t="str">
        <f t="shared" si="2"/>
        <v>学校集団宿泊研修宿泊棟学生Yβ</v>
      </c>
      <c r="M21" s="8" t="str">
        <f t="shared" si="3"/>
        <v>学校集団宿泊研修宿泊棟学生</v>
      </c>
      <c r="N21" s="9">
        <v>1200</v>
      </c>
      <c r="O21" s="10" t="s">
        <v>50</v>
      </c>
      <c r="Q21" s="58"/>
      <c r="R21" s="8" t="s">
        <v>72</v>
      </c>
      <c r="S21" s="37" t="s">
        <v>61</v>
      </c>
      <c r="T21" s="46" t="str">
        <f t="shared" si="0"/>
        <v>青少年団体グラウンド（全面）</v>
      </c>
      <c r="U21" s="37">
        <v>500</v>
      </c>
      <c r="V21" s="46" t="str">
        <f t="shared" si="1"/>
        <v>青少年団体グラウンド（全面）</v>
      </c>
      <c r="W21" s="38">
        <v>1500</v>
      </c>
      <c r="Y21" s="36" t="s">
        <v>238</v>
      </c>
      <c r="Z21" s="9">
        <v>50</v>
      </c>
      <c r="AA21" s="215" t="s">
        <v>342</v>
      </c>
      <c r="AB21" s="146" t="s">
        <v>241</v>
      </c>
      <c r="AC21" s="110" t="s">
        <v>238</v>
      </c>
      <c r="AD21" s="111" t="s">
        <v>247</v>
      </c>
      <c r="AE21" s="167" t="str">
        <f t="shared" si="4"/>
        <v>学校集団宿泊研修館内動物ラリーa</v>
      </c>
      <c r="AF21" s="117" t="s">
        <v>246</v>
      </c>
      <c r="AG21" s="189" t="s">
        <v>238</v>
      </c>
      <c r="AH21" s="191" t="s">
        <v>329</v>
      </c>
      <c r="AI21" s="186">
        <v>15</v>
      </c>
      <c r="AJ21" s="190" t="s">
        <v>385</v>
      </c>
      <c r="AK21" s="190" t="s">
        <v>378</v>
      </c>
      <c r="AL21" s="190" t="s">
        <v>378</v>
      </c>
      <c r="AM21" s="175" t="s">
        <v>378</v>
      </c>
      <c r="AS21" s="62"/>
      <c r="AT21" s="24" t="s">
        <v>113</v>
      </c>
      <c r="AU21" s="8" t="s">
        <v>108</v>
      </c>
      <c r="AV21" s="8" t="s">
        <v>108</v>
      </c>
      <c r="AW21" s="61"/>
      <c r="AZ21" s="46" t="s">
        <v>133</v>
      </c>
      <c r="BA21" s="37">
        <v>470</v>
      </c>
    </row>
    <row r="22" spans="1:53" ht="14.25" thickBot="1">
      <c r="A22" s="11" t="s">
        <v>397</v>
      </c>
      <c r="F22" s="8" t="s">
        <v>93</v>
      </c>
      <c r="G22" s="8" t="s">
        <v>59</v>
      </c>
      <c r="H22" s="11" t="s">
        <v>80</v>
      </c>
      <c r="I22" s="16"/>
      <c r="J22" s="16" t="s">
        <v>51</v>
      </c>
      <c r="K22" s="16" t="s">
        <v>52</v>
      </c>
      <c r="L22" s="8" t="str">
        <f t="shared" si="2"/>
        <v>学校集団宿泊研修宿泊棟大人Yβ</v>
      </c>
      <c r="M22" s="8" t="str">
        <f t="shared" si="3"/>
        <v>学校集団宿泊研修宿泊棟大人</v>
      </c>
      <c r="N22" s="9">
        <v>2500</v>
      </c>
      <c r="O22" s="10" t="s">
        <v>45</v>
      </c>
      <c r="Q22" s="58"/>
      <c r="R22" s="8" t="s">
        <v>72</v>
      </c>
      <c r="S22" s="37" t="s">
        <v>62</v>
      </c>
      <c r="T22" s="46" t="str">
        <f t="shared" si="0"/>
        <v>青少年団体グラウンド（半面）</v>
      </c>
      <c r="U22" s="37">
        <v>250</v>
      </c>
      <c r="V22" s="46" t="str">
        <f t="shared" si="1"/>
        <v>青少年団体グラウンド（半面）</v>
      </c>
      <c r="W22" s="37">
        <v>750</v>
      </c>
      <c r="Y22" s="36" t="s">
        <v>228</v>
      </c>
      <c r="Z22" s="9">
        <v>100</v>
      </c>
      <c r="AA22" s="182" t="s">
        <v>327</v>
      </c>
      <c r="AB22" s="146" t="s">
        <v>241</v>
      </c>
      <c r="AC22" s="110" t="s">
        <v>228</v>
      </c>
      <c r="AD22" s="111" t="s">
        <v>247</v>
      </c>
      <c r="AE22" s="167" t="str">
        <f t="shared" si="4"/>
        <v>学校集団宿泊研修グループワークゲームa</v>
      </c>
      <c r="AF22" s="117" t="s">
        <v>246</v>
      </c>
      <c r="AG22" s="189" t="s">
        <v>228</v>
      </c>
      <c r="AH22" s="190" t="s">
        <v>378</v>
      </c>
      <c r="AI22" s="190" t="s">
        <v>378</v>
      </c>
      <c r="AJ22" s="190" t="s">
        <v>378</v>
      </c>
      <c r="AK22" s="190" t="s">
        <v>378</v>
      </c>
      <c r="AL22" s="190" t="s">
        <v>378</v>
      </c>
      <c r="AM22" s="175" t="s">
        <v>378</v>
      </c>
      <c r="AS22" s="62"/>
      <c r="AT22" s="24" t="s">
        <v>114</v>
      </c>
      <c r="AU22" s="8" t="s">
        <v>109</v>
      </c>
      <c r="AV22" s="8" t="s">
        <v>109</v>
      </c>
      <c r="AW22" s="61"/>
      <c r="AZ22" s="47" t="s">
        <v>188</v>
      </c>
      <c r="BA22" s="76">
        <v>410</v>
      </c>
    </row>
    <row r="23" spans="1:53" ht="14.25" thickBot="1">
      <c r="A23" s="11" t="s">
        <v>412</v>
      </c>
      <c r="F23" s="8" t="s">
        <v>93</v>
      </c>
      <c r="G23" s="8" t="s">
        <v>59</v>
      </c>
      <c r="H23" s="11" t="s">
        <v>41</v>
      </c>
      <c r="I23" s="17" t="s">
        <v>25</v>
      </c>
      <c r="J23" s="17" t="s">
        <v>43</v>
      </c>
      <c r="K23" s="17" t="s">
        <v>44</v>
      </c>
      <c r="L23" s="8" t="str">
        <f t="shared" si="2"/>
        <v>学校集団宿泊研修宿泊棟未就学児（年少未満）減免Xα</v>
      </c>
      <c r="M23" s="8" t="str">
        <f t="shared" si="3"/>
        <v>学校集団宿泊研修宿泊棟未就学児（年少未満）</v>
      </c>
      <c r="N23" s="13" t="s">
        <v>53</v>
      </c>
      <c r="O23" s="10" t="s">
        <v>45</v>
      </c>
      <c r="Q23" s="58"/>
      <c r="R23" s="8" t="s">
        <v>72</v>
      </c>
      <c r="S23" s="37" t="s">
        <v>63</v>
      </c>
      <c r="T23" s="46" t="str">
        <f t="shared" si="0"/>
        <v>青少年団体第2グラウンド</v>
      </c>
      <c r="U23" s="37">
        <v>100</v>
      </c>
      <c r="V23" s="46" t="str">
        <f t="shared" si="1"/>
        <v>青少年団体第2グラウンド</v>
      </c>
      <c r="W23" s="44" t="s">
        <v>88</v>
      </c>
      <c r="Y23" s="36" t="s">
        <v>395</v>
      </c>
      <c r="Z23" s="9">
        <v>100</v>
      </c>
      <c r="AA23" s="215" t="s">
        <v>402</v>
      </c>
      <c r="AB23" s="146" t="s">
        <v>241</v>
      </c>
      <c r="AC23" s="110" t="s">
        <v>395</v>
      </c>
      <c r="AD23" s="111" t="s">
        <v>247</v>
      </c>
      <c r="AE23" s="167" t="str">
        <f t="shared" si="4"/>
        <v>学校集団宿泊研修レクリエーションa</v>
      </c>
      <c r="AF23" s="117" t="s">
        <v>246</v>
      </c>
      <c r="AG23" s="189" t="s">
        <v>395</v>
      </c>
      <c r="AH23" s="190" t="s">
        <v>378</v>
      </c>
      <c r="AI23" s="190" t="s">
        <v>378</v>
      </c>
      <c r="AJ23" s="190" t="s">
        <v>378</v>
      </c>
      <c r="AK23" s="190" t="s">
        <v>378</v>
      </c>
      <c r="AL23" s="190" t="s">
        <v>378</v>
      </c>
      <c r="AM23" s="175" t="s">
        <v>378</v>
      </c>
      <c r="AS23" s="62"/>
      <c r="AT23" s="24" t="s">
        <v>115</v>
      </c>
      <c r="AU23" s="8" t="s">
        <v>110</v>
      </c>
      <c r="AV23" s="8" t="s">
        <v>110</v>
      </c>
      <c r="AW23" s="61"/>
    </row>
    <row r="24" spans="1:53">
      <c r="A24" s="11" t="s">
        <v>80</v>
      </c>
      <c r="F24" s="8" t="s">
        <v>93</v>
      </c>
      <c r="G24" s="8" t="s">
        <v>59</v>
      </c>
      <c r="H24" s="11" t="s">
        <v>47</v>
      </c>
      <c r="I24" s="17" t="s">
        <v>25</v>
      </c>
      <c r="J24" s="17" t="s">
        <v>43</v>
      </c>
      <c r="K24" s="17" t="s">
        <v>44</v>
      </c>
      <c r="L24" s="8" t="str">
        <f t="shared" si="2"/>
        <v>学校集団宿泊研修宿泊棟未就学児（年少以上）減免Xα</v>
      </c>
      <c r="M24" s="8" t="str">
        <f t="shared" si="3"/>
        <v>学校集団宿泊研修宿泊棟未就学児（年少以上）</v>
      </c>
      <c r="N24" s="9">
        <v>300</v>
      </c>
      <c r="O24" s="10" t="s">
        <v>48</v>
      </c>
      <c r="Q24" s="58"/>
      <c r="R24" s="8" t="s">
        <v>72</v>
      </c>
      <c r="S24" s="37" t="s">
        <v>64</v>
      </c>
      <c r="T24" s="46" t="str">
        <f t="shared" si="0"/>
        <v>青少年団体テニスコート（1面）</v>
      </c>
      <c r="U24" s="37">
        <v>100</v>
      </c>
      <c r="V24" s="46" t="str">
        <f t="shared" si="1"/>
        <v>青少年団体テニスコート（1面）</v>
      </c>
      <c r="W24" s="37">
        <v>300</v>
      </c>
      <c r="Y24" s="36" t="s">
        <v>229</v>
      </c>
      <c r="Z24" s="9">
        <v>50</v>
      </c>
      <c r="AA24" s="182" t="s">
        <v>327</v>
      </c>
      <c r="AB24" s="146" t="s">
        <v>241</v>
      </c>
      <c r="AC24" s="110" t="s">
        <v>229</v>
      </c>
      <c r="AD24" s="111" t="s">
        <v>247</v>
      </c>
      <c r="AE24" s="167" t="str">
        <f t="shared" si="4"/>
        <v>学校集団宿泊研修折り紙建築a</v>
      </c>
      <c r="AF24" s="117" t="s">
        <v>246</v>
      </c>
      <c r="AG24" s="189" t="s">
        <v>229</v>
      </c>
      <c r="AH24" s="191" t="s">
        <v>335</v>
      </c>
      <c r="AI24" s="186">
        <v>20</v>
      </c>
      <c r="AJ24" s="190" t="s">
        <v>378</v>
      </c>
      <c r="AK24" s="190" t="s">
        <v>378</v>
      </c>
      <c r="AL24" s="190" t="s">
        <v>378</v>
      </c>
      <c r="AM24" s="175" t="s">
        <v>378</v>
      </c>
      <c r="AS24" s="62"/>
      <c r="AT24" s="24" t="s">
        <v>112</v>
      </c>
      <c r="AU24" s="24" t="s">
        <v>111</v>
      </c>
      <c r="AV24" s="24" t="s">
        <v>111</v>
      </c>
      <c r="AW24" s="61"/>
      <c r="AZ24" s="730" t="s">
        <v>138</v>
      </c>
      <c r="BA24" s="731"/>
    </row>
    <row r="25" spans="1:53">
      <c r="F25" s="8" t="s">
        <v>93</v>
      </c>
      <c r="G25" s="8" t="s">
        <v>59</v>
      </c>
      <c r="H25" s="11" t="s">
        <v>397</v>
      </c>
      <c r="I25" s="17" t="s">
        <v>25</v>
      </c>
      <c r="J25" s="17" t="s">
        <v>43</v>
      </c>
      <c r="K25" s="17" t="s">
        <v>44</v>
      </c>
      <c r="L25" s="8" t="str">
        <f t="shared" si="2"/>
        <v>学校集団宿泊研修宿泊棟子供（小学生～高校生）減免Xα</v>
      </c>
      <c r="M25" s="8" t="str">
        <f t="shared" si="3"/>
        <v>学校集団宿泊研修宿泊棟子供（小学生～高校生）</v>
      </c>
      <c r="N25" s="9">
        <v>300</v>
      </c>
      <c r="O25" s="10" t="s">
        <v>48</v>
      </c>
      <c r="Q25" s="58"/>
      <c r="R25" s="8" t="s">
        <v>72</v>
      </c>
      <c r="S25" s="37" t="s">
        <v>65</v>
      </c>
      <c r="T25" s="46" t="str">
        <f t="shared" si="0"/>
        <v>青少年団体テニスコート（2面）</v>
      </c>
      <c r="U25" s="37">
        <v>200</v>
      </c>
      <c r="V25" s="46" t="str">
        <f t="shared" si="1"/>
        <v>青少年団体テニスコート（2面）</v>
      </c>
      <c r="W25" s="37">
        <v>600</v>
      </c>
      <c r="Y25" s="36" t="s">
        <v>230</v>
      </c>
      <c r="Z25" s="9">
        <v>50</v>
      </c>
      <c r="AA25" s="182" t="s">
        <v>327</v>
      </c>
      <c r="AB25" s="146" t="s">
        <v>241</v>
      </c>
      <c r="AC25" s="110" t="s">
        <v>230</v>
      </c>
      <c r="AD25" s="111" t="s">
        <v>247</v>
      </c>
      <c r="AE25" s="167" t="str">
        <f t="shared" si="4"/>
        <v>学校集団宿泊研修うちわ作りa</v>
      </c>
      <c r="AF25" s="117" t="s">
        <v>246</v>
      </c>
      <c r="AG25" s="189" t="s">
        <v>230</v>
      </c>
      <c r="AH25" s="191" t="s">
        <v>334</v>
      </c>
      <c r="AI25" s="186">
        <v>250</v>
      </c>
      <c r="AJ25" s="190" t="s">
        <v>378</v>
      </c>
      <c r="AK25" s="190" t="s">
        <v>378</v>
      </c>
      <c r="AL25" s="190" t="s">
        <v>378</v>
      </c>
      <c r="AM25" s="175" t="s">
        <v>378</v>
      </c>
      <c r="AS25" s="62"/>
      <c r="AT25" s="19"/>
      <c r="AU25" s="24" t="s">
        <v>112</v>
      </c>
      <c r="AV25" s="24" t="s">
        <v>112</v>
      </c>
      <c r="AW25" s="61"/>
      <c r="AZ25" s="56" t="s">
        <v>34</v>
      </c>
      <c r="BA25" s="73" t="s">
        <v>8</v>
      </c>
    </row>
    <row r="26" spans="1:53">
      <c r="F26" s="8" t="s">
        <v>93</v>
      </c>
      <c r="G26" s="8" t="s">
        <v>59</v>
      </c>
      <c r="H26" s="11" t="s">
        <v>412</v>
      </c>
      <c r="I26" s="17" t="s">
        <v>25</v>
      </c>
      <c r="J26" s="17" t="s">
        <v>43</v>
      </c>
      <c r="K26" s="17" t="s">
        <v>44</v>
      </c>
      <c r="L26" s="8" t="str">
        <f t="shared" si="2"/>
        <v>学校集団宿泊研修宿泊棟学生減免Xα</v>
      </c>
      <c r="M26" s="8" t="str">
        <f t="shared" si="3"/>
        <v>学校集団宿泊研修宿泊棟学生</v>
      </c>
      <c r="N26" s="9">
        <v>300</v>
      </c>
      <c r="O26" s="10" t="s">
        <v>50</v>
      </c>
      <c r="Q26" s="58"/>
      <c r="R26" s="8" t="s">
        <v>72</v>
      </c>
      <c r="S26" s="37" t="s">
        <v>66</v>
      </c>
      <c r="T26" s="46" t="str">
        <f t="shared" si="0"/>
        <v>青少年団体テニスコート（3面）</v>
      </c>
      <c r="U26" s="37">
        <v>300</v>
      </c>
      <c r="V26" s="46" t="str">
        <f t="shared" si="1"/>
        <v>青少年団体テニスコート（3面）</v>
      </c>
      <c r="W26" s="37">
        <v>900</v>
      </c>
      <c r="Y26" s="36" t="s">
        <v>231</v>
      </c>
      <c r="Z26" s="9">
        <v>50</v>
      </c>
      <c r="AA26" s="182" t="s">
        <v>327</v>
      </c>
      <c r="AB26" s="146" t="s">
        <v>241</v>
      </c>
      <c r="AC26" s="110" t="s">
        <v>231</v>
      </c>
      <c r="AD26" s="111" t="s">
        <v>247</v>
      </c>
      <c r="AE26" s="167" t="str">
        <f t="shared" si="4"/>
        <v>学校集団宿泊研修ストーンアートa</v>
      </c>
      <c r="AF26" s="117" t="s">
        <v>246</v>
      </c>
      <c r="AG26" s="189" t="s">
        <v>231</v>
      </c>
      <c r="AH26" s="190" t="s">
        <v>378</v>
      </c>
      <c r="AI26" s="190" t="s">
        <v>378</v>
      </c>
      <c r="AJ26" s="190" t="s">
        <v>378</v>
      </c>
      <c r="AK26" s="190" t="s">
        <v>378</v>
      </c>
      <c r="AL26" s="190" t="s">
        <v>378</v>
      </c>
      <c r="AM26" s="175" t="s">
        <v>378</v>
      </c>
      <c r="AS26" s="734" t="s">
        <v>39</v>
      </c>
      <c r="AT26" s="735"/>
      <c r="AU26" s="736"/>
      <c r="AV26" s="60" t="s">
        <v>118</v>
      </c>
      <c r="AW26" s="63" t="s">
        <v>8</v>
      </c>
      <c r="AZ26" s="36" t="s">
        <v>46</v>
      </c>
      <c r="BA26" s="74" t="s">
        <v>242</v>
      </c>
    </row>
    <row r="27" spans="1:53">
      <c r="A27" s="71" t="s">
        <v>125</v>
      </c>
      <c r="F27" s="8" t="s">
        <v>93</v>
      </c>
      <c r="G27" s="8" t="s">
        <v>59</v>
      </c>
      <c r="H27" s="11" t="s">
        <v>80</v>
      </c>
      <c r="I27" s="17" t="s">
        <v>25</v>
      </c>
      <c r="J27" s="17" t="s">
        <v>43</v>
      </c>
      <c r="K27" s="17" t="s">
        <v>44</v>
      </c>
      <c r="L27" s="8" t="str">
        <f t="shared" si="2"/>
        <v>学校集団宿泊研修宿泊棟大人減免Xα</v>
      </c>
      <c r="M27" s="8" t="str">
        <f t="shared" si="3"/>
        <v>学校集団宿泊研修宿泊棟大人</v>
      </c>
      <c r="N27" s="9">
        <v>300</v>
      </c>
      <c r="O27" s="10" t="s">
        <v>45</v>
      </c>
      <c r="Q27" s="59"/>
      <c r="R27" s="8" t="s">
        <v>72</v>
      </c>
      <c r="S27" s="37" t="s">
        <v>67</v>
      </c>
      <c r="T27" s="46" t="str">
        <f t="shared" si="0"/>
        <v>青少年団体テニスコート（4面）</v>
      </c>
      <c r="U27" s="37">
        <v>400</v>
      </c>
      <c r="V27" s="46" t="str">
        <f t="shared" si="1"/>
        <v>青少年団体テニスコート（4面）</v>
      </c>
      <c r="W27" s="38">
        <v>1200</v>
      </c>
      <c r="Y27" s="36" t="s">
        <v>239</v>
      </c>
      <c r="Z27" s="9">
        <v>50</v>
      </c>
      <c r="AA27" s="182" t="s">
        <v>327</v>
      </c>
      <c r="AB27" s="146" t="s">
        <v>241</v>
      </c>
      <c r="AC27" s="110" t="s">
        <v>239</v>
      </c>
      <c r="AD27" s="111" t="s">
        <v>247</v>
      </c>
      <c r="AE27" s="167" t="str">
        <f t="shared" si="4"/>
        <v>学校集団宿泊研修ティッシュデザインa</v>
      </c>
      <c r="AF27" s="117" t="s">
        <v>246</v>
      </c>
      <c r="AG27" s="189" t="s">
        <v>239</v>
      </c>
      <c r="AH27" s="191" t="s">
        <v>335</v>
      </c>
      <c r="AI27" s="186">
        <v>20</v>
      </c>
      <c r="AJ27" s="190" t="s">
        <v>378</v>
      </c>
      <c r="AK27" s="190" t="s">
        <v>378</v>
      </c>
      <c r="AL27" s="190" t="s">
        <v>378</v>
      </c>
      <c r="AM27" s="175" t="s">
        <v>378</v>
      </c>
      <c r="AS27" s="36" t="s">
        <v>197</v>
      </c>
      <c r="AT27" s="7" t="s">
        <v>97</v>
      </c>
      <c r="AU27" s="24" t="s">
        <v>113</v>
      </c>
      <c r="AV27" s="8" t="str">
        <f>AS27&amp;AT27&amp;AU27</f>
        <v>その他朝食焼き魚</v>
      </c>
      <c r="AW27" s="64">
        <v>530</v>
      </c>
      <c r="AZ27" s="36" t="s">
        <v>136</v>
      </c>
      <c r="BA27" s="64">
        <v>2040</v>
      </c>
    </row>
    <row r="28" spans="1:53" ht="14.25" thickBot="1">
      <c r="A28" s="4" t="s">
        <v>34</v>
      </c>
      <c r="F28" s="8" t="s">
        <v>93</v>
      </c>
      <c r="G28" s="8" t="s">
        <v>59</v>
      </c>
      <c r="H28" s="11" t="s">
        <v>41</v>
      </c>
      <c r="I28" s="14" t="s">
        <v>25</v>
      </c>
      <c r="J28" s="14" t="s">
        <v>51</v>
      </c>
      <c r="K28" s="14" t="s">
        <v>44</v>
      </c>
      <c r="L28" s="8" t="str">
        <f t="shared" si="2"/>
        <v>学校集団宿泊研修宿泊棟未就学児（年少未満）減免Yα</v>
      </c>
      <c r="M28" s="8" t="str">
        <f t="shared" si="3"/>
        <v>学校集団宿泊研修宿泊棟未就学児（年少未満）</v>
      </c>
      <c r="N28" s="13" t="s">
        <v>53</v>
      </c>
      <c r="O28" s="10" t="s">
        <v>45</v>
      </c>
      <c r="Q28" s="59"/>
      <c r="R28" s="8" t="s">
        <v>72</v>
      </c>
      <c r="S28" s="37" t="s">
        <v>68</v>
      </c>
      <c r="T28" s="46" t="str">
        <f t="shared" si="0"/>
        <v>青少年団体体育館（全面）</v>
      </c>
      <c r="U28" s="37">
        <v>400</v>
      </c>
      <c r="V28" s="46" t="str">
        <f t="shared" si="1"/>
        <v>青少年団体体育館（全面）</v>
      </c>
      <c r="W28" s="44" t="s">
        <v>88</v>
      </c>
      <c r="Y28" s="36" t="s">
        <v>319</v>
      </c>
      <c r="Z28" s="145">
        <v>0</v>
      </c>
      <c r="AA28" s="182" t="s">
        <v>378</v>
      </c>
      <c r="AB28" s="209" t="s">
        <v>241</v>
      </c>
      <c r="AC28" s="110" t="s">
        <v>319</v>
      </c>
      <c r="AD28" s="111" t="s">
        <v>247</v>
      </c>
      <c r="AE28" s="167" t="str">
        <f t="shared" si="4"/>
        <v>学校集団宿泊研修屋内ボルダーa</v>
      </c>
      <c r="AF28" s="117" t="s">
        <v>246</v>
      </c>
      <c r="AG28" s="189" t="s">
        <v>319</v>
      </c>
      <c r="AH28" s="191" t="s">
        <v>333</v>
      </c>
      <c r="AI28" s="186">
        <v>50</v>
      </c>
      <c r="AJ28" s="190" t="s">
        <v>378</v>
      </c>
      <c r="AK28" s="190" t="s">
        <v>378</v>
      </c>
      <c r="AL28" s="190" t="s">
        <v>378</v>
      </c>
      <c r="AM28" s="175" t="s">
        <v>378</v>
      </c>
      <c r="AS28" s="36" t="s">
        <v>197</v>
      </c>
      <c r="AT28" s="7" t="s">
        <v>97</v>
      </c>
      <c r="AU28" s="24" t="s">
        <v>114</v>
      </c>
      <c r="AV28" s="8" t="str">
        <f t="shared" ref="AV28:AV54" si="6">AS28&amp;AT28&amp;AU28</f>
        <v>その他朝食目玉焼き</v>
      </c>
      <c r="AW28" s="64">
        <v>530</v>
      </c>
      <c r="AZ28" s="47" t="s">
        <v>137</v>
      </c>
      <c r="BA28" s="95">
        <v>2850</v>
      </c>
    </row>
    <row r="29" spans="1:53" ht="14.25" thickBot="1">
      <c r="A29" s="7"/>
      <c r="F29" s="8" t="s">
        <v>93</v>
      </c>
      <c r="G29" s="8" t="s">
        <v>59</v>
      </c>
      <c r="H29" s="11" t="s">
        <v>47</v>
      </c>
      <c r="I29" s="14" t="s">
        <v>25</v>
      </c>
      <c r="J29" s="14" t="s">
        <v>51</v>
      </c>
      <c r="K29" s="14" t="s">
        <v>44</v>
      </c>
      <c r="L29" s="8" t="str">
        <f t="shared" si="2"/>
        <v>学校集団宿泊研修宿泊棟未就学児（年少以上）減免Yα</v>
      </c>
      <c r="M29" s="8" t="str">
        <f t="shared" si="3"/>
        <v>学校集団宿泊研修宿泊棟未就学児（年少以上）</v>
      </c>
      <c r="N29" s="9">
        <v>300</v>
      </c>
      <c r="O29" s="10" t="s">
        <v>48</v>
      </c>
      <c r="Q29" s="59"/>
      <c r="R29" s="8" t="s">
        <v>72</v>
      </c>
      <c r="S29" s="37" t="s">
        <v>69</v>
      </c>
      <c r="T29" s="46" t="str">
        <f t="shared" si="0"/>
        <v>青少年団体体育館（半面）</v>
      </c>
      <c r="U29" s="37">
        <v>200</v>
      </c>
      <c r="V29" s="46" t="str">
        <f t="shared" si="1"/>
        <v>青少年団体体育館（半面）</v>
      </c>
      <c r="W29" s="44" t="s">
        <v>88</v>
      </c>
      <c r="Y29" s="36" t="s">
        <v>320</v>
      </c>
      <c r="Z29" s="145">
        <v>0</v>
      </c>
      <c r="AA29" s="182" t="s">
        <v>378</v>
      </c>
      <c r="AB29" s="209" t="s">
        <v>241</v>
      </c>
      <c r="AC29" s="110" t="s">
        <v>320</v>
      </c>
      <c r="AD29" s="111" t="s">
        <v>247</v>
      </c>
      <c r="AE29" s="167" t="str">
        <f t="shared" si="4"/>
        <v>学校集団宿泊研修野外炊飯a</v>
      </c>
      <c r="AF29" s="117" t="s">
        <v>246</v>
      </c>
      <c r="AG29" s="189" t="s">
        <v>320</v>
      </c>
      <c r="AH29" s="191" t="s">
        <v>331</v>
      </c>
      <c r="AI29" s="186">
        <v>100</v>
      </c>
      <c r="AJ29" s="191" t="s">
        <v>332</v>
      </c>
      <c r="AK29" s="192">
        <v>150</v>
      </c>
      <c r="AL29" s="190" t="s">
        <v>378</v>
      </c>
      <c r="AM29" s="175" t="s">
        <v>378</v>
      </c>
      <c r="AS29" s="36" t="s">
        <v>197</v>
      </c>
      <c r="AT29" s="7" t="s">
        <v>97</v>
      </c>
      <c r="AU29" s="24" t="s">
        <v>115</v>
      </c>
      <c r="AV29" s="8" t="str">
        <f t="shared" si="6"/>
        <v>その他朝食野菜炒め</v>
      </c>
      <c r="AW29" s="64">
        <v>530</v>
      </c>
    </row>
    <row r="30" spans="1:53">
      <c r="A30" s="7" t="s">
        <v>25</v>
      </c>
      <c r="F30" s="8" t="s">
        <v>93</v>
      </c>
      <c r="G30" s="8" t="s">
        <v>59</v>
      </c>
      <c r="H30" s="11" t="s">
        <v>397</v>
      </c>
      <c r="I30" s="14" t="s">
        <v>25</v>
      </c>
      <c r="J30" s="14" t="s">
        <v>51</v>
      </c>
      <c r="K30" s="14" t="s">
        <v>44</v>
      </c>
      <c r="L30" s="8" t="str">
        <f t="shared" si="2"/>
        <v>学校集団宿泊研修宿泊棟子供（小学生～高校生）減免Yα</v>
      </c>
      <c r="M30" s="8" t="str">
        <f t="shared" si="3"/>
        <v>学校集団宿泊研修宿泊棟子供（小学生～高校生）</v>
      </c>
      <c r="N30" s="9">
        <v>300</v>
      </c>
      <c r="O30" s="10" t="s">
        <v>48</v>
      </c>
      <c r="Q30" s="59"/>
      <c r="R30" s="8" t="s">
        <v>72</v>
      </c>
      <c r="S30" s="37" t="s">
        <v>70</v>
      </c>
      <c r="T30" s="46" t="str">
        <f t="shared" si="0"/>
        <v>青少年団体卓球室</v>
      </c>
      <c r="U30" s="37">
        <v>100</v>
      </c>
      <c r="V30" s="46" t="str">
        <f t="shared" si="1"/>
        <v>青少年団体卓球室</v>
      </c>
      <c r="W30" s="44" t="s">
        <v>88</v>
      </c>
      <c r="Y30" s="8" t="s">
        <v>403</v>
      </c>
      <c r="Z30" s="145">
        <v>0</v>
      </c>
      <c r="AA30" s="182" t="s">
        <v>378</v>
      </c>
      <c r="AB30" s="209" t="s">
        <v>241</v>
      </c>
      <c r="AC30" s="110" t="s">
        <v>403</v>
      </c>
      <c r="AD30" s="111" t="s">
        <v>247</v>
      </c>
      <c r="AE30" s="167" t="str">
        <f t="shared" si="4"/>
        <v>学校集団宿泊研修ユニカール（ニュースポーツ）a</v>
      </c>
      <c r="AF30" s="117" t="s">
        <v>246</v>
      </c>
      <c r="AG30" s="8" t="s">
        <v>403</v>
      </c>
      <c r="AH30" s="191" t="s">
        <v>331</v>
      </c>
      <c r="AI30" s="186">
        <v>50</v>
      </c>
      <c r="AJ30" s="190" t="s">
        <v>378</v>
      </c>
      <c r="AK30" s="190" t="s">
        <v>378</v>
      </c>
      <c r="AL30" s="190" t="s">
        <v>378</v>
      </c>
      <c r="AM30" s="175" t="s">
        <v>378</v>
      </c>
      <c r="AS30" s="36" t="s">
        <v>197</v>
      </c>
      <c r="AT30" s="7" t="s">
        <v>97</v>
      </c>
      <c r="AU30" s="24" t="s">
        <v>112</v>
      </c>
      <c r="AV30" s="8" t="str">
        <f t="shared" si="6"/>
        <v>その他朝食ポトフ＆パン</v>
      </c>
      <c r="AW30" s="64">
        <v>530</v>
      </c>
      <c r="AZ30" s="730" t="s">
        <v>185</v>
      </c>
      <c r="BA30" s="731"/>
    </row>
    <row r="31" spans="1:53">
      <c r="F31" s="8" t="s">
        <v>93</v>
      </c>
      <c r="G31" s="8" t="s">
        <v>59</v>
      </c>
      <c r="H31" s="11" t="s">
        <v>412</v>
      </c>
      <c r="I31" s="14" t="s">
        <v>25</v>
      </c>
      <c r="J31" s="14" t="s">
        <v>51</v>
      </c>
      <c r="K31" s="14" t="s">
        <v>44</v>
      </c>
      <c r="L31" s="8" t="str">
        <f t="shared" si="2"/>
        <v>学校集団宿泊研修宿泊棟学生減免Yα</v>
      </c>
      <c r="M31" s="8" t="str">
        <f t="shared" si="3"/>
        <v>学校集団宿泊研修宿泊棟学生</v>
      </c>
      <c r="N31" s="9">
        <v>300</v>
      </c>
      <c r="O31" s="10" t="s">
        <v>50</v>
      </c>
      <c r="Q31" s="59"/>
      <c r="R31" s="8" t="s">
        <v>72</v>
      </c>
      <c r="S31" s="37" t="s">
        <v>78</v>
      </c>
      <c r="T31" s="46" t="str">
        <f t="shared" si="0"/>
        <v>青少年団体武道場</v>
      </c>
      <c r="U31" s="37">
        <v>300</v>
      </c>
      <c r="V31" s="46" t="str">
        <f t="shared" si="1"/>
        <v>青少年団体武道場</v>
      </c>
      <c r="W31" s="44" t="s">
        <v>88</v>
      </c>
      <c r="Y31" s="8" t="s">
        <v>404</v>
      </c>
      <c r="Z31" s="145">
        <v>0</v>
      </c>
      <c r="AA31" s="182" t="s">
        <v>378</v>
      </c>
      <c r="AB31" s="209" t="s">
        <v>241</v>
      </c>
      <c r="AC31" s="110" t="s">
        <v>404</v>
      </c>
      <c r="AD31" s="111" t="s">
        <v>247</v>
      </c>
      <c r="AE31" s="167" t="str">
        <f t="shared" si="4"/>
        <v>学校集団宿泊研修キンボール（ニュースポーツ）a</v>
      </c>
      <c r="AF31" s="117" t="s">
        <v>246</v>
      </c>
      <c r="AG31" s="8" t="s">
        <v>404</v>
      </c>
      <c r="AH31" s="191" t="s">
        <v>331</v>
      </c>
      <c r="AI31" s="186">
        <v>50</v>
      </c>
      <c r="AJ31" s="190" t="s">
        <v>378</v>
      </c>
      <c r="AK31" s="190" t="s">
        <v>378</v>
      </c>
      <c r="AL31" s="190" t="s">
        <v>378</v>
      </c>
      <c r="AM31" s="175" t="s">
        <v>378</v>
      </c>
      <c r="AS31" s="36" t="s">
        <v>197</v>
      </c>
      <c r="AT31" s="7" t="s">
        <v>98</v>
      </c>
      <c r="AU31" s="8" t="s">
        <v>108</v>
      </c>
      <c r="AV31" s="8" t="str">
        <f t="shared" si="6"/>
        <v>その他昼食カレーライス</v>
      </c>
      <c r="AW31" s="64">
        <v>710</v>
      </c>
      <c r="AZ31" s="56" t="s">
        <v>34</v>
      </c>
      <c r="BA31" s="73" t="s">
        <v>8</v>
      </c>
    </row>
    <row r="32" spans="1:53">
      <c r="F32" s="8" t="s">
        <v>93</v>
      </c>
      <c r="G32" s="8" t="s">
        <v>59</v>
      </c>
      <c r="H32" s="11" t="s">
        <v>80</v>
      </c>
      <c r="I32" s="14" t="s">
        <v>25</v>
      </c>
      <c r="J32" s="14" t="s">
        <v>51</v>
      </c>
      <c r="K32" s="14" t="s">
        <v>44</v>
      </c>
      <c r="L32" s="8" t="str">
        <f t="shared" si="2"/>
        <v>学校集団宿泊研修宿泊棟大人減免Yα</v>
      </c>
      <c r="M32" s="8" t="str">
        <f t="shared" si="3"/>
        <v>学校集団宿泊研修宿泊棟大人</v>
      </c>
      <c r="N32" s="9">
        <v>300</v>
      </c>
      <c r="O32" s="10" t="s">
        <v>45</v>
      </c>
      <c r="Q32" s="59"/>
      <c r="R32" s="8" t="s">
        <v>72</v>
      </c>
      <c r="S32" s="37" t="s">
        <v>71</v>
      </c>
      <c r="T32" s="46" t="str">
        <f t="shared" si="0"/>
        <v>青少年団体ホール</v>
      </c>
      <c r="U32" s="37">
        <v>500</v>
      </c>
      <c r="V32" s="46" t="str">
        <f t="shared" si="1"/>
        <v>青少年団体ホール</v>
      </c>
      <c r="W32" s="44" t="s">
        <v>88</v>
      </c>
      <c r="Y32" s="8" t="s">
        <v>405</v>
      </c>
      <c r="Z32" s="145">
        <v>0</v>
      </c>
      <c r="AA32" s="182" t="s">
        <v>378</v>
      </c>
      <c r="AB32" s="209" t="s">
        <v>241</v>
      </c>
      <c r="AC32" s="110" t="s">
        <v>405</v>
      </c>
      <c r="AD32" s="111" t="s">
        <v>247</v>
      </c>
      <c r="AE32" s="167" t="str">
        <f t="shared" si="4"/>
        <v>学校集団宿泊研修クッブ（ニュースポーツ）a</v>
      </c>
      <c r="AF32" s="117" t="s">
        <v>246</v>
      </c>
      <c r="AG32" s="8" t="s">
        <v>405</v>
      </c>
      <c r="AH32" s="191" t="s">
        <v>331</v>
      </c>
      <c r="AI32" s="186">
        <v>50</v>
      </c>
      <c r="AJ32" s="190" t="s">
        <v>378</v>
      </c>
      <c r="AK32" s="190" t="s">
        <v>378</v>
      </c>
      <c r="AL32" s="190" t="s">
        <v>378</v>
      </c>
      <c r="AM32" s="175" t="s">
        <v>378</v>
      </c>
      <c r="AS32" s="36" t="s">
        <v>197</v>
      </c>
      <c r="AT32" s="7" t="s">
        <v>98</v>
      </c>
      <c r="AU32" s="8" t="s">
        <v>109</v>
      </c>
      <c r="AV32" s="8" t="str">
        <f t="shared" si="6"/>
        <v>その他昼食焼きそば</v>
      </c>
      <c r="AW32" s="64">
        <v>710</v>
      </c>
      <c r="AZ32" s="36" t="s">
        <v>46</v>
      </c>
      <c r="BA32" s="74" t="s">
        <v>242</v>
      </c>
    </row>
    <row r="33" spans="1:53">
      <c r="A33" s="743" t="s">
        <v>126</v>
      </c>
      <c r="B33" s="743"/>
      <c r="C33" s="743"/>
      <c r="D33" s="743"/>
      <c r="F33" s="8" t="s">
        <v>93</v>
      </c>
      <c r="G33" s="8" t="s">
        <v>59</v>
      </c>
      <c r="H33" s="11" t="s">
        <v>41</v>
      </c>
      <c r="I33" s="15" t="s">
        <v>25</v>
      </c>
      <c r="J33" s="15" t="s">
        <v>43</v>
      </c>
      <c r="K33" s="15" t="s">
        <v>52</v>
      </c>
      <c r="L33" s="8" t="str">
        <f t="shared" si="2"/>
        <v>学校集団宿泊研修宿泊棟未就学児（年少未満）減免Xβ</v>
      </c>
      <c r="M33" s="8" t="str">
        <f t="shared" si="3"/>
        <v>学校集団宿泊研修宿泊棟未就学児（年少未満）</v>
      </c>
      <c r="N33" s="13" t="s">
        <v>53</v>
      </c>
      <c r="O33" s="10" t="s">
        <v>45</v>
      </c>
      <c r="Q33" s="59"/>
      <c r="R33" s="8" t="s">
        <v>72</v>
      </c>
      <c r="S33" s="37" t="s">
        <v>90</v>
      </c>
      <c r="T33" s="46" t="str">
        <f t="shared" si="0"/>
        <v>青少年団体大会議室</v>
      </c>
      <c r="U33" s="37">
        <v>300</v>
      </c>
      <c r="V33" s="46" t="str">
        <f t="shared" si="1"/>
        <v>青少年団体大会議室</v>
      </c>
      <c r="W33" s="44" t="s">
        <v>88</v>
      </c>
      <c r="Y33" s="8" t="s">
        <v>406</v>
      </c>
      <c r="Z33" s="145">
        <v>0</v>
      </c>
      <c r="AA33" s="182" t="s">
        <v>378</v>
      </c>
      <c r="AB33" s="209" t="s">
        <v>241</v>
      </c>
      <c r="AC33" s="110" t="s">
        <v>406</v>
      </c>
      <c r="AD33" s="111" t="s">
        <v>247</v>
      </c>
      <c r="AE33" s="167" t="str">
        <f t="shared" si="4"/>
        <v>学校集団宿泊研修フライングディスクゴルフ（ニュースポーツ）a</v>
      </c>
      <c r="AF33" s="117" t="s">
        <v>246</v>
      </c>
      <c r="AG33" s="8" t="s">
        <v>406</v>
      </c>
      <c r="AH33" s="191" t="s">
        <v>331</v>
      </c>
      <c r="AI33" s="186">
        <v>50</v>
      </c>
      <c r="AJ33" s="190" t="s">
        <v>378</v>
      </c>
      <c r="AK33" s="190" t="s">
        <v>378</v>
      </c>
      <c r="AL33" s="190" t="s">
        <v>378</v>
      </c>
      <c r="AM33" s="175" t="s">
        <v>378</v>
      </c>
      <c r="AS33" s="36" t="s">
        <v>197</v>
      </c>
      <c r="AT33" s="7" t="s">
        <v>98</v>
      </c>
      <c r="AU33" s="8" t="s">
        <v>110</v>
      </c>
      <c r="AV33" s="8" t="str">
        <f t="shared" si="6"/>
        <v>その他昼食焼肉Aコース</v>
      </c>
      <c r="AW33" s="64">
        <v>1050</v>
      </c>
      <c r="AZ33" s="46" t="s">
        <v>186</v>
      </c>
      <c r="BA33" s="37">
        <v>400</v>
      </c>
    </row>
    <row r="34" spans="1:53" ht="14.25" thickBot="1">
      <c r="A34" s="5" t="s">
        <v>35</v>
      </c>
      <c r="B34" s="5" t="s">
        <v>36</v>
      </c>
      <c r="C34" s="5" t="s">
        <v>37</v>
      </c>
      <c r="D34" s="5" t="s">
        <v>38</v>
      </c>
      <c r="F34" s="8" t="s">
        <v>93</v>
      </c>
      <c r="G34" s="8" t="s">
        <v>59</v>
      </c>
      <c r="H34" s="11" t="s">
        <v>47</v>
      </c>
      <c r="I34" s="15" t="s">
        <v>25</v>
      </c>
      <c r="J34" s="15" t="s">
        <v>43</v>
      </c>
      <c r="K34" s="15" t="s">
        <v>52</v>
      </c>
      <c r="L34" s="8" t="str">
        <f t="shared" si="2"/>
        <v>学校集団宿泊研修宿泊棟未就学児（年少以上）減免Xβ</v>
      </c>
      <c r="M34" s="8" t="str">
        <f t="shared" si="3"/>
        <v>学校集団宿泊研修宿泊棟未就学児（年少以上）</v>
      </c>
      <c r="N34" s="9">
        <v>300</v>
      </c>
      <c r="O34" s="10" t="s">
        <v>48</v>
      </c>
      <c r="Q34" s="59"/>
      <c r="R34" s="8" t="s">
        <v>72</v>
      </c>
      <c r="S34" s="37" t="s">
        <v>91</v>
      </c>
      <c r="T34" s="46" t="str">
        <f t="shared" si="0"/>
        <v>青少年団体中会議室</v>
      </c>
      <c r="U34" s="37">
        <v>200</v>
      </c>
      <c r="V34" s="46" t="str">
        <f t="shared" si="1"/>
        <v>青少年団体中会議室</v>
      </c>
      <c r="W34" s="44" t="s">
        <v>88</v>
      </c>
      <c r="Y34" s="8" t="s">
        <v>407</v>
      </c>
      <c r="Z34" s="145">
        <v>0</v>
      </c>
      <c r="AA34" s="182" t="s">
        <v>378</v>
      </c>
      <c r="AB34" s="209" t="s">
        <v>241</v>
      </c>
      <c r="AC34" s="110" t="s">
        <v>407</v>
      </c>
      <c r="AD34" s="111" t="s">
        <v>247</v>
      </c>
      <c r="AE34" s="167" t="str">
        <f t="shared" si="4"/>
        <v>学校集団宿泊研修グラウンドゴルフ（ニュースポーツ）a</v>
      </c>
      <c r="AF34" s="117" t="s">
        <v>246</v>
      </c>
      <c r="AG34" s="8" t="s">
        <v>407</v>
      </c>
      <c r="AH34" s="191" t="s">
        <v>331</v>
      </c>
      <c r="AI34" s="186">
        <v>50</v>
      </c>
      <c r="AJ34" s="190" t="s">
        <v>378</v>
      </c>
      <c r="AK34" s="190" t="s">
        <v>378</v>
      </c>
      <c r="AL34" s="190" t="s">
        <v>378</v>
      </c>
      <c r="AM34" s="175" t="s">
        <v>378</v>
      </c>
      <c r="AS34" s="36" t="s">
        <v>197</v>
      </c>
      <c r="AT34" s="7" t="s">
        <v>98</v>
      </c>
      <c r="AU34" s="24" t="s">
        <v>111</v>
      </c>
      <c r="AV34" s="8" t="str">
        <f t="shared" si="6"/>
        <v>その他昼食焼肉Bコース</v>
      </c>
      <c r="AW34" s="64">
        <v>1580</v>
      </c>
      <c r="AZ34" s="47" t="s">
        <v>187</v>
      </c>
      <c r="BA34" s="70">
        <v>500</v>
      </c>
    </row>
    <row r="35" spans="1:53">
      <c r="A35" s="8" t="s">
        <v>58</v>
      </c>
      <c r="B35" s="11" t="s">
        <v>41</v>
      </c>
      <c r="C35" s="11" t="str">
        <f>A35&amp;B35</f>
        <v>宿泊棟未就学児（年少未満）</v>
      </c>
      <c r="D35" s="17" t="s">
        <v>42</v>
      </c>
      <c r="F35" s="8" t="s">
        <v>93</v>
      </c>
      <c r="G35" s="8" t="s">
        <v>59</v>
      </c>
      <c r="H35" s="11" t="s">
        <v>397</v>
      </c>
      <c r="I35" s="15" t="s">
        <v>25</v>
      </c>
      <c r="J35" s="15" t="s">
        <v>43</v>
      </c>
      <c r="K35" s="15" t="s">
        <v>52</v>
      </c>
      <c r="L35" s="8" t="str">
        <f t="shared" si="2"/>
        <v>学校集団宿泊研修宿泊棟子供（小学生～高校生）減免Xβ</v>
      </c>
      <c r="M35" s="8" t="str">
        <f t="shared" si="3"/>
        <v>学校集団宿泊研修宿泊棟子供（小学生～高校生）</v>
      </c>
      <c r="N35" s="9">
        <v>300</v>
      </c>
      <c r="O35" s="10" t="s">
        <v>48</v>
      </c>
      <c r="Q35" s="59"/>
      <c r="R35" s="8" t="s">
        <v>72</v>
      </c>
      <c r="S35" s="37" t="s">
        <v>92</v>
      </c>
      <c r="T35" s="46" t="str">
        <f t="shared" si="0"/>
        <v>青少年団体小会議室・和室</v>
      </c>
      <c r="U35" s="37">
        <v>100</v>
      </c>
      <c r="V35" s="46" t="str">
        <f t="shared" si="1"/>
        <v>青少年団体小会議室・和室</v>
      </c>
      <c r="W35" s="44" t="s">
        <v>88</v>
      </c>
      <c r="Y35" s="8" t="s">
        <v>408</v>
      </c>
      <c r="Z35" s="145">
        <v>0</v>
      </c>
      <c r="AA35" s="182" t="s">
        <v>378</v>
      </c>
      <c r="AB35" s="209" t="s">
        <v>241</v>
      </c>
      <c r="AC35" s="110" t="s">
        <v>408</v>
      </c>
      <c r="AD35" s="111" t="s">
        <v>247</v>
      </c>
      <c r="AE35" s="167" t="str">
        <f t="shared" si="4"/>
        <v>学校集団宿泊研修インディアカ（ニュースポーツ）a</v>
      </c>
      <c r="AF35" s="117" t="s">
        <v>246</v>
      </c>
      <c r="AG35" s="8" t="s">
        <v>408</v>
      </c>
      <c r="AH35" s="191" t="s">
        <v>331</v>
      </c>
      <c r="AI35" s="186">
        <v>50</v>
      </c>
      <c r="AJ35" s="190" t="s">
        <v>378</v>
      </c>
      <c r="AK35" s="190" t="s">
        <v>378</v>
      </c>
      <c r="AL35" s="190" t="s">
        <v>378</v>
      </c>
      <c r="AM35" s="175" t="s">
        <v>378</v>
      </c>
      <c r="AS35" s="36" t="s">
        <v>197</v>
      </c>
      <c r="AT35" s="7" t="s">
        <v>98</v>
      </c>
      <c r="AU35" s="24" t="s">
        <v>112</v>
      </c>
      <c r="AV35" s="8" t="str">
        <f t="shared" si="6"/>
        <v>その他昼食ポトフ＆パン</v>
      </c>
      <c r="AW35" s="64">
        <v>710</v>
      </c>
    </row>
    <row r="36" spans="1:53">
      <c r="A36" s="8" t="s">
        <v>58</v>
      </c>
      <c r="B36" s="11" t="s">
        <v>47</v>
      </c>
      <c r="C36" s="11" t="str">
        <f t="shared" ref="C36:C44" si="7">A36&amp;B36</f>
        <v>宿泊棟未就学児（年少以上）</v>
      </c>
      <c r="D36" s="17" t="s">
        <v>42</v>
      </c>
      <c r="F36" s="8" t="s">
        <v>93</v>
      </c>
      <c r="G36" s="8" t="s">
        <v>59</v>
      </c>
      <c r="H36" s="11" t="s">
        <v>412</v>
      </c>
      <c r="I36" s="15" t="s">
        <v>25</v>
      </c>
      <c r="J36" s="15" t="s">
        <v>43</v>
      </c>
      <c r="K36" s="15" t="s">
        <v>52</v>
      </c>
      <c r="L36" s="8" t="str">
        <f t="shared" si="2"/>
        <v>学校集団宿泊研修宿泊棟学生減免Xβ</v>
      </c>
      <c r="M36" s="8" t="str">
        <f t="shared" si="3"/>
        <v>学校集団宿泊研修宿泊棟学生</v>
      </c>
      <c r="N36" s="9">
        <v>300</v>
      </c>
      <c r="O36" s="10" t="s">
        <v>50</v>
      </c>
      <c r="Q36" s="59"/>
      <c r="R36" s="8" t="s">
        <v>72</v>
      </c>
      <c r="S36" s="37" t="s">
        <v>199</v>
      </c>
      <c r="T36" s="46" t="str">
        <f t="shared" si="0"/>
        <v>青少年団体第1炊飯場</v>
      </c>
      <c r="U36" s="37">
        <v>500</v>
      </c>
      <c r="V36" s="46" t="str">
        <f t="shared" si="1"/>
        <v>青少年団体第1炊飯場</v>
      </c>
      <c r="W36" s="44" t="s">
        <v>88</v>
      </c>
      <c r="Y36" s="8" t="s">
        <v>409</v>
      </c>
      <c r="Z36" s="145">
        <v>0</v>
      </c>
      <c r="AA36" s="182" t="s">
        <v>378</v>
      </c>
      <c r="AB36" s="209" t="s">
        <v>241</v>
      </c>
      <c r="AC36" s="110" t="s">
        <v>409</v>
      </c>
      <c r="AD36" s="111" t="s">
        <v>247</v>
      </c>
      <c r="AE36" s="167" t="str">
        <f t="shared" si="4"/>
        <v>学校集団宿泊研修ペタンク（ニュースポーツ）a</v>
      </c>
      <c r="AF36" s="117" t="s">
        <v>246</v>
      </c>
      <c r="AG36" s="8" t="s">
        <v>409</v>
      </c>
      <c r="AH36" s="191" t="s">
        <v>331</v>
      </c>
      <c r="AI36" s="186">
        <v>50</v>
      </c>
      <c r="AJ36" s="190" t="s">
        <v>378</v>
      </c>
      <c r="AK36" s="190" t="s">
        <v>378</v>
      </c>
      <c r="AL36" s="190" t="s">
        <v>378</v>
      </c>
      <c r="AM36" s="175" t="s">
        <v>378</v>
      </c>
      <c r="AS36" s="36" t="s">
        <v>197</v>
      </c>
      <c r="AT36" s="7" t="s">
        <v>99</v>
      </c>
      <c r="AU36" s="8" t="s">
        <v>108</v>
      </c>
      <c r="AV36" s="8" t="str">
        <f t="shared" si="6"/>
        <v>その他夕食カレーライス</v>
      </c>
      <c r="AW36" s="65">
        <v>810</v>
      </c>
    </row>
    <row r="37" spans="1:53">
      <c r="A37" s="8" t="s">
        <v>58</v>
      </c>
      <c r="B37" s="11" t="s">
        <v>79</v>
      </c>
      <c r="C37" s="11" t="str">
        <f t="shared" si="7"/>
        <v>宿泊棟子供</v>
      </c>
      <c r="D37" s="17" t="s">
        <v>42</v>
      </c>
      <c r="F37" s="8" t="s">
        <v>93</v>
      </c>
      <c r="G37" s="8" t="s">
        <v>59</v>
      </c>
      <c r="H37" s="11" t="s">
        <v>80</v>
      </c>
      <c r="I37" s="15" t="s">
        <v>25</v>
      </c>
      <c r="J37" s="15" t="s">
        <v>43</v>
      </c>
      <c r="K37" s="15" t="s">
        <v>52</v>
      </c>
      <c r="L37" s="8" t="str">
        <f t="shared" si="2"/>
        <v>学校集団宿泊研修宿泊棟大人減免Xβ</v>
      </c>
      <c r="M37" s="8" t="str">
        <f t="shared" si="3"/>
        <v>学校集団宿泊研修宿泊棟大人</v>
      </c>
      <c r="N37" s="9">
        <v>300</v>
      </c>
      <c r="O37" s="10" t="s">
        <v>45</v>
      </c>
      <c r="Q37" s="59"/>
      <c r="R37" s="8" t="s">
        <v>72</v>
      </c>
      <c r="S37" s="37" t="s">
        <v>200</v>
      </c>
      <c r="T37" s="46" t="str">
        <f t="shared" si="0"/>
        <v>青少年団体第2炊飯場</v>
      </c>
      <c r="U37" s="37">
        <v>100</v>
      </c>
      <c r="V37" s="46" t="str">
        <f t="shared" si="1"/>
        <v>青少年団体第2炊飯場</v>
      </c>
      <c r="W37" s="44" t="s">
        <v>88</v>
      </c>
      <c r="Y37" s="8" t="s">
        <v>410</v>
      </c>
      <c r="Z37" s="145">
        <v>0</v>
      </c>
      <c r="AA37" s="182" t="s">
        <v>378</v>
      </c>
      <c r="AB37" s="209" t="s">
        <v>241</v>
      </c>
      <c r="AC37" s="110" t="s">
        <v>410</v>
      </c>
      <c r="AD37" s="111" t="s">
        <v>247</v>
      </c>
      <c r="AE37" s="167" t="str">
        <f t="shared" si="4"/>
        <v>学校集団宿泊研修ボッチャ（ニュースポーツ）a</v>
      </c>
      <c r="AF37" s="117" t="s">
        <v>246</v>
      </c>
      <c r="AG37" s="8" t="s">
        <v>410</v>
      </c>
      <c r="AH37" s="191" t="s">
        <v>331</v>
      </c>
      <c r="AI37" s="186">
        <v>50</v>
      </c>
      <c r="AJ37" s="190" t="s">
        <v>378</v>
      </c>
      <c r="AK37" s="190" t="s">
        <v>378</v>
      </c>
      <c r="AL37" s="190" t="s">
        <v>378</v>
      </c>
      <c r="AM37" s="175" t="s">
        <v>378</v>
      </c>
      <c r="AS37" s="36" t="s">
        <v>197</v>
      </c>
      <c r="AT37" s="7" t="s">
        <v>99</v>
      </c>
      <c r="AU37" s="8" t="s">
        <v>109</v>
      </c>
      <c r="AV37" s="8" t="str">
        <f t="shared" si="6"/>
        <v>その他夕食焼きそば</v>
      </c>
      <c r="AW37" s="65">
        <v>810</v>
      </c>
    </row>
    <row r="38" spans="1:53">
      <c r="A38" s="8" t="s">
        <v>58</v>
      </c>
      <c r="B38" s="11" t="s">
        <v>412</v>
      </c>
      <c r="C38" s="11" t="str">
        <f t="shared" si="7"/>
        <v>宿泊棟学生</v>
      </c>
      <c r="D38" s="17" t="s">
        <v>49</v>
      </c>
      <c r="F38" s="8" t="s">
        <v>93</v>
      </c>
      <c r="G38" s="8" t="s">
        <v>59</v>
      </c>
      <c r="H38" s="11" t="s">
        <v>41</v>
      </c>
      <c r="I38" s="16" t="s">
        <v>25</v>
      </c>
      <c r="J38" s="16" t="s">
        <v>51</v>
      </c>
      <c r="K38" s="16" t="s">
        <v>52</v>
      </c>
      <c r="L38" s="8" t="str">
        <f t="shared" si="2"/>
        <v>学校集団宿泊研修宿泊棟未就学児（年少未満）減免Yβ</v>
      </c>
      <c r="M38" s="8" t="str">
        <f t="shared" si="3"/>
        <v>学校集団宿泊研修宿泊棟未就学児（年少未満）</v>
      </c>
      <c r="N38" s="13" t="s">
        <v>53</v>
      </c>
      <c r="O38" s="10" t="s">
        <v>45</v>
      </c>
      <c r="Q38" s="59"/>
      <c r="R38" s="8" t="s">
        <v>72</v>
      </c>
      <c r="S38" s="37" t="s">
        <v>201</v>
      </c>
      <c r="T38" s="46" t="str">
        <f t="shared" si="0"/>
        <v>青少年団体第3炊飯場</v>
      </c>
      <c r="U38" s="37">
        <v>300</v>
      </c>
      <c r="V38" s="46" t="str">
        <f t="shared" si="1"/>
        <v>青少年団体第3炊飯場</v>
      </c>
      <c r="W38" s="44" t="s">
        <v>88</v>
      </c>
      <c r="Y38" s="8" t="s">
        <v>321</v>
      </c>
      <c r="Z38" s="145">
        <v>0</v>
      </c>
      <c r="AA38" s="182" t="s">
        <v>378</v>
      </c>
      <c r="AB38" s="209" t="s">
        <v>241</v>
      </c>
      <c r="AC38" s="110" t="s">
        <v>321</v>
      </c>
      <c r="AD38" s="111" t="s">
        <v>247</v>
      </c>
      <c r="AE38" s="167" t="str">
        <f t="shared" si="4"/>
        <v>学校集団宿泊研修ドミノ（室内）a</v>
      </c>
      <c r="AF38" s="117" t="s">
        <v>246</v>
      </c>
      <c r="AG38" s="8" t="s">
        <v>321</v>
      </c>
      <c r="AH38" s="190" t="s">
        <v>378</v>
      </c>
      <c r="AI38" s="190" t="s">
        <v>378</v>
      </c>
      <c r="AJ38" s="190" t="s">
        <v>378</v>
      </c>
      <c r="AK38" s="190" t="s">
        <v>378</v>
      </c>
      <c r="AL38" s="190" t="s">
        <v>378</v>
      </c>
      <c r="AM38" s="175" t="s">
        <v>378</v>
      </c>
      <c r="AS38" s="36" t="s">
        <v>197</v>
      </c>
      <c r="AT38" s="7" t="s">
        <v>99</v>
      </c>
      <c r="AU38" s="8" t="s">
        <v>110</v>
      </c>
      <c r="AV38" s="8" t="str">
        <f t="shared" si="6"/>
        <v>その他夕食焼肉Aコース</v>
      </c>
      <c r="AW38" s="65">
        <v>1050</v>
      </c>
    </row>
    <row r="39" spans="1:53">
      <c r="A39" s="8" t="s">
        <v>58</v>
      </c>
      <c r="B39" s="11" t="s">
        <v>80</v>
      </c>
      <c r="C39" s="11" t="str">
        <f t="shared" si="7"/>
        <v>宿泊棟大人</v>
      </c>
      <c r="D39" s="17" t="s">
        <v>49</v>
      </c>
      <c r="F39" s="8" t="s">
        <v>93</v>
      </c>
      <c r="G39" s="8" t="s">
        <v>59</v>
      </c>
      <c r="H39" s="11" t="s">
        <v>47</v>
      </c>
      <c r="I39" s="16" t="s">
        <v>25</v>
      </c>
      <c r="J39" s="16" t="s">
        <v>51</v>
      </c>
      <c r="K39" s="16" t="s">
        <v>52</v>
      </c>
      <c r="L39" s="8" t="str">
        <f t="shared" si="2"/>
        <v>学校集団宿泊研修宿泊棟未就学児（年少以上）減免Yβ</v>
      </c>
      <c r="M39" s="8" t="str">
        <f t="shared" si="3"/>
        <v>学校集団宿泊研修宿泊棟未就学児（年少以上）</v>
      </c>
      <c r="N39" s="9">
        <v>300</v>
      </c>
      <c r="O39" s="10" t="s">
        <v>48</v>
      </c>
      <c r="Q39" s="59"/>
      <c r="R39" s="8" t="s">
        <v>73</v>
      </c>
      <c r="S39" s="37" t="s">
        <v>61</v>
      </c>
      <c r="T39" s="46" t="str">
        <f t="shared" si="0"/>
        <v>一般団体グラウンド（全面）</v>
      </c>
      <c r="U39" s="38">
        <v>2000</v>
      </c>
      <c r="V39" s="46" t="str">
        <f t="shared" si="1"/>
        <v>一般団体グラウンド（全面）</v>
      </c>
      <c r="W39" s="38">
        <v>6000</v>
      </c>
      <c r="Y39" s="8" t="s">
        <v>322</v>
      </c>
      <c r="Z39" s="145">
        <v>0</v>
      </c>
      <c r="AA39" s="182" t="s">
        <v>378</v>
      </c>
      <c r="AB39" s="209" t="s">
        <v>241</v>
      </c>
      <c r="AC39" s="110" t="s">
        <v>322</v>
      </c>
      <c r="AD39" s="111" t="s">
        <v>247</v>
      </c>
      <c r="AE39" s="167" t="str">
        <f t="shared" si="4"/>
        <v>学校集団宿泊研修カプラブロック（室内）a</v>
      </c>
      <c r="AF39" s="117" t="s">
        <v>246</v>
      </c>
      <c r="AG39" s="8" t="s">
        <v>322</v>
      </c>
      <c r="AH39" s="190" t="s">
        <v>378</v>
      </c>
      <c r="AI39" s="190" t="s">
        <v>378</v>
      </c>
      <c r="AJ39" s="190" t="s">
        <v>378</v>
      </c>
      <c r="AK39" s="190" t="s">
        <v>378</v>
      </c>
      <c r="AL39" s="190" t="s">
        <v>378</v>
      </c>
      <c r="AM39" s="175" t="s">
        <v>378</v>
      </c>
      <c r="AS39" s="36" t="s">
        <v>197</v>
      </c>
      <c r="AT39" s="7" t="s">
        <v>99</v>
      </c>
      <c r="AU39" s="24" t="s">
        <v>111</v>
      </c>
      <c r="AV39" s="8" t="str">
        <f t="shared" si="6"/>
        <v>その他夕食焼肉Bコース</v>
      </c>
      <c r="AW39" s="65">
        <v>1580</v>
      </c>
    </row>
    <row r="40" spans="1:53">
      <c r="A40" s="8" t="s">
        <v>57</v>
      </c>
      <c r="B40" s="11" t="s">
        <v>41</v>
      </c>
      <c r="C40" s="11" t="str">
        <f t="shared" si="7"/>
        <v>キャンプセンター未就学児（年少未満）</v>
      </c>
      <c r="D40" s="17" t="s">
        <v>42</v>
      </c>
      <c r="F40" s="8" t="s">
        <v>93</v>
      </c>
      <c r="G40" s="8" t="s">
        <v>59</v>
      </c>
      <c r="H40" s="11" t="s">
        <v>397</v>
      </c>
      <c r="I40" s="16" t="s">
        <v>25</v>
      </c>
      <c r="J40" s="16" t="s">
        <v>51</v>
      </c>
      <c r="K40" s="16" t="s">
        <v>52</v>
      </c>
      <c r="L40" s="8" t="str">
        <f t="shared" si="2"/>
        <v>学校集団宿泊研修宿泊棟子供（小学生～高校生）減免Yβ</v>
      </c>
      <c r="M40" s="8" t="str">
        <f t="shared" si="3"/>
        <v>学校集団宿泊研修宿泊棟子供（小学生～高校生）</v>
      </c>
      <c r="N40" s="9">
        <v>300</v>
      </c>
      <c r="O40" s="10" t="s">
        <v>48</v>
      </c>
      <c r="Q40" s="59"/>
      <c r="R40" s="8" t="s">
        <v>73</v>
      </c>
      <c r="S40" s="37" t="s">
        <v>62</v>
      </c>
      <c r="T40" s="46" t="str">
        <f t="shared" si="0"/>
        <v>一般団体グラウンド（半面）</v>
      </c>
      <c r="U40" s="38">
        <v>1000</v>
      </c>
      <c r="V40" s="46" t="str">
        <f t="shared" si="1"/>
        <v>一般団体グラウンド（半面）</v>
      </c>
      <c r="W40" s="38">
        <v>3000</v>
      </c>
      <c r="Y40" s="8" t="s">
        <v>411</v>
      </c>
      <c r="Z40" s="145">
        <v>0</v>
      </c>
      <c r="AA40" s="182" t="s">
        <v>378</v>
      </c>
      <c r="AB40" s="209" t="s">
        <v>241</v>
      </c>
      <c r="AC40" s="110" t="s">
        <v>411</v>
      </c>
      <c r="AD40" s="111" t="s">
        <v>247</v>
      </c>
      <c r="AE40" s="167" t="str">
        <f t="shared" si="4"/>
        <v>学校集団宿泊研修Xロープバトル（ニュースポーツ）a</v>
      </c>
      <c r="AF40" s="117" t="s">
        <v>246</v>
      </c>
      <c r="AG40" s="8" t="s">
        <v>411</v>
      </c>
      <c r="AH40" s="191" t="s">
        <v>331</v>
      </c>
      <c r="AI40" s="186">
        <v>50</v>
      </c>
      <c r="AJ40" s="190" t="s">
        <v>378</v>
      </c>
      <c r="AK40" s="190" t="s">
        <v>378</v>
      </c>
      <c r="AL40" s="190" t="s">
        <v>378</v>
      </c>
      <c r="AM40" s="175" t="s">
        <v>378</v>
      </c>
      <c r="AS40" s="36" t="s">
        <v>197</v>
      </c>
      <c r="AT40" s="7" t="s">
        <v>99</v>
      </c>
      <c r="AU40" s="24" t="s">
        <v>112</v>
      </c>
      <c r="AV40" s="8" t="str">
        <f t="shared" si="6"/>
        <v>その他夕食ポトフ＆パン</v>
      </c>
      <c r="AW40" s="65">
        <v>810</v>
      </c>
    </row>
    <row r="41" spans="1:53">
      <c r="A41" s="8" t="s">
        <v>57</v>
      </c>
      <c r="B41" s="11" t="s">
        <v>47</v>
      </c>
      <c r="C41" s="11" t="str">
        <f t="shared" si="7"/>
        <v>キャンプセンター未就学児（年少以上）</v>
      </c>
      <c r="D41" s="17" t="s">
        <v>42</v>
      </c>
      <c r="F41" s="8" t="s">
        <v>93</v>
      </c>
      <c r="G41" s="8" t="s">
        <v>59</v>
      </c>
      <c r="H41" s="11" t="s">
        <v>412</v>
      </c>
      <c r="I41" s="16" t="s">
        <v>25</v>
      </c>
      <c r="J41" s="16" t="s">
        <v>51</v>
      </c>
      <c r="K41" s="16" t="s">
        <v>52</v>
      </c>
      <c r="L41" s="8" t="str">
        <f t="shared" si="2"/>
        <v>学校集団宿泊研修宿泊棟学生減免Yβ</v>
      </c>
      <c r="M41" s="8" t="str">
        <f t="shared" si="3"/>
        <v>学校集団宿泊研修宿泊棟学生</v>
      </c>
      <c r="N41" s="9">
        <v>300</v>
      </c>
      <c r="O41" s="10" t="s">
        <v>50</v>
      </c>
      <c r="Q41" s="59"/>
      <c r="R41" s="8" t="s">
        <v>73</v>
      </c>
      <c r="S41" s="37" t="s">
        <v>63</v>
      </c>
      <c r="T41" s="46" t="str">
        <f t="shared" si="0"/>
        <v>一般団体第2グラウンド</v>
      </c>
      <c r="U41" s="37">
        <v>400</v>
      </c>
      <c r="V41" s="46" t="str">
        <f t="shared" si="1"/>
        <v>一般団体第2グラウンド</v>
      </c>
      <c r="W41" s="44" t="s">
        <v>88</v>
      </c>
      <c r="Y41" s="36" t="s">
        <v>323</v>
      </c>
      <c r="Z41" s="145">
        <v>0</v>
      </c>
      <c r="AA41" s="182" t="s">
        <v>378</v>
      </c>
      <c r="AB41" s="209" t="s">
        <v>241</v>
      </c>
      <c r="AC41" s="110" t="s">
        <v>323</v>
      </c>
      <c r="AD41" s="111" t="s">
        <v>247</v>
      </c>
      <c r="AE41" s="167" t="str">
        <f t="shared" si="4"/>
        <v>学校集団宿泊研修キャンプファイヤーa</v>
      </c>
      <c r="AF41" s="117" t="s">
        <v>246</v>
      </c>
      <c r="AG41" s="189" t="s">
        <v>323</v>
      </c>
      <c r="AH41" s="191" t="s">
        <v>336</v>
      </c>
      <c r="AI41" s="186">
        <v>500</v>
      </c>
      <c r="AJ41" s="191" t="s">
        <v>337</v>
      </c>
      <c r="AK41" s="192">
        <v>150</v>
      </c>
      <c r="AL41" s="191" t="s">
        <v>341</v>
      </c>
      <c r="AM41" s="176">
        <v>150</v>
      </c>
      <c r="AS41" s="36" t="s">
        <v>198</v>
      </c>
      <c r="AT41" s="7" t="s">
        <v>97</v>
      </c>
      <c r="AU41" s="24" t="s">
        <v>113</v>
      </c>
      <c r="AV41" s="8" t="str">
        <f t="shared" si="6"/>
        <v>小学校朝食焼き魚</v>
      </c>
      <c r="AW41" s="65">
        <v>510</v>
      </c>
    </row>
    <row r="42" spans="1:53">
      <c r="A42" s="8" t="s">
        <v>57</v>
      </c>
      <c r="B42" s="11" t="s">
        <v>79</v>
      </c>
      <c r="C42" s="11" t="str">
        <f t="shared" si="7"/>
        <v>キャンプセンター子供</v>
      </c>
      <c r="D42" s="17" t="s">
        <v>42</v>
      </c>
      <c r="F42" s="8" t="s">
        <v>93</v>
      </c>
      <c r="G42" s="8" t="s">
        <v>59</v>
      </c>
      <c r="H42" s="11" t="s">
        <v>80</v>
      </c>
      <c r="I42" s="16" t="s">
        <v>25</v>
      </c>
      <c r="J42" s="16" t="s">
        <v>51</v>
      </c>
      <c r="K42" s="16" t="s">
        <v>52</v>
      </c>
      <c r="L42" s="8" t="str">
        <f t="shared" si="2"/>
        <v>学校集団宿泊研修宿泊棟大人減免Yβ</v>
      </c>
      <c r="M42" s="8" t="str">
        <f t="shared" si="3"/>
        <v>学校集団宿泊研修宿泊棟大人</v>
      </c>
      <c r="N42" s="9">
        <v>300</v>
      </c>
      <c r="O42" s="10" t="s">
        <v>45</v>
      </c>
      <c r="Q42" s="59"/>
      <c r="R42" s="8" t="s">
        <v>73</v>
      </c>
      <c r="S42" s="37" t="s">
        <v>64</v>
      </c>
      <c r="T42" s="46" t="str">
        <f t="shared" si="0"/>
        <v>一般団体テニスコート（1面）</v>
      </c>
      <c r="U42" s="37">
        <v>400</v>
      </c>
      <c r="V42" s="46" t="str">
        <f t="shared" si="1"/>
        <v>一般団体テニスコート（1面）</v>
      </c>
      <c r="W42" s="38">
        <v>1200</v>
      </c>
      <c r="Y42" s="36" t="s">
        <v>324</v>
      </c>
      <c r="Z42" s="145">
        <v>0</v>
      </c>
      <c r="AA42" s="182" t="s">
        <v>378</v>
      </c>
      <c r="AB42" s="209" t="s">
        <v>241</v>
      </c>
      <c r="AC42" s="110" t="s">
        <v>324</v>
      </c>
      <c r="AD42" s="111" t="s">
        <v>247</v>
      </c>
      <c r="AE42" s="167" t="str">
        <f t="shared" si="4"/>
        <v>学校集団宿泊研修キャンドルサービスa</v>
      </c>
      <c r="AF42" s="117" t="s">
        <v>246</v>
      </c>
      <c r="AG42" s="189" t="s">
        <v>324</v>
      </c>
      <c r="AH42" s="191" t="s">
        <v>414</v>
      </c>
      <c r="AI42" s="186">
        <v>400</v>
      </c>
      <c r="AJ42" s="191" t="s">
        <v>415</v>
      </c>
      <c r="AK42" s="192">
        <v>60</v>
      </c>
      <c r="AL42" s="190" t="s">
        <v>378</v>
      </c>
      <c r="AM42" s="175" t="s">
        <v>378</v>
      </c>
      <c r="AO42" s="19"/>
      <c r="AP42" s="19"/>
      <c r="AS42" s="36" t="s">
        <v>198</v>
      </c>
      <c r="AT42" s="7" t="s">
        <v>97</v>
      </c>
      <c r="AU42" s="24" t="s">
        <v>114</v>
      </c>
      <c r="AV42" s="8" t="str">
        <f t="shared" si="6"/>
        <v>小学校朝食目玉焼き</v>
      </c>
      <c r="AW42" s="65">
        <v>510</v>
      </c>
    </row>
    <row r="43" spans="1:53">
      <c r="A43" s="8" t="s">
        <v>57</v>
      </c>
      <c r="B43" s="11" t="s">
        <v>412</v>
      </c>
      <c r="C43" s="11" t="str">
        <f t="shared" si="7"/>
        <v>キャンプセンター学生</v>
      </c>
      <c r="D43" s="17" t="s">
        <v>49</v>
      </c>
      <c r="F43" s="8" t="s">
        <v>93</v>
      </c>
      <c r="G43" s="8" t="s">
        <v>57</v>
      </c>
      <c r="H43" s="11" t="s">
        <v>41</v>
      </c>
      <c r="I43" s="17"/>
      <c r="J43" s="17" t="s">
        <v>43</v>
      </c>
      <c r="K43" s="17" t="s">
        <v>44</v>
      </c>
      <c r="L43" s="8" t="str">
        <f t="shared" si="2"/>
        <v>学校集団宿泊研修キャンプセンター未就学児（年少未満）Xα</v>
      </c>
      <c r="M43" s="8" t="str">
        <f t="shared" si="3"/>
        <v>学校集団宿泊研修キャンプセンター未就学児（年少未満）</v>
      </c>
      <c r="N43" s="9">
        <v>0</v>
      </c>
      <c r="O43" s="10" t="s">
        <v>45</v>
      </c>
      <c r="Q43" s="59"/>
      <c r="R43" s="8" t="s">
        <v>73</v>
      </c>
      <c r="S43" s="37" t="s">
        <v>65</v>
      </c>
      <c r="T43" s="46" t="str">
        <f t="shared" si="0"/>
        <v>一般団体テニスコート（2面）</v>
      </c>
      <c r="U43" s="37">
        <v>800</v>
      </c>
      <c r="V43" s="46" t="str">
        <f t="shared" si="1"/>
        <v>一般団体テニスコート（2面）</v>
      </c>
      <c r="W43" s="38">
        <v>2400</v>
      </c>
      <c r="Y43" s="36" t="s">
        <v>325</v>
      </c>
      <c r="Z43" s="145">
        <v>0</v>
      </c>
      <c r="AA43" s="182" t="s">
        <v>378</v>
      </c>
      <c r="AB43" s="209" t="s">
        <v>241</v>
      </c>
      <c r="AC43" s="110" t="s">
        <v>325</v>
      </c>
      <c r="AD43" s="111" t="s">
        <v>247</v>
      </c>
      <c r="AE43" s="167" t="str">
        <f t="shared" si="4"/>
        <v>学校集団宿泊研修ＯＺＵリンピックa</v>
      </c>
      <c r="AF43" s="117" t="s">
        <v>246</v>
      </c>
      <c r="AG43" s="189" t="s">
        <v>325</v>
      </c>
      <c r="AH43" s="190" t="s">
        <v>378</v>
      </c>
      <c r="AI43" s="190" t="s">
        <v>378</v>
      </c>
      <c r="AJ43" s="190" t="s">
        <v>378</v>
      </c>
      <c r="AK43" s="190" t="s">
        <v>378</v>
      </c>
      <c r="AL43" s="190" t="s">
        <v>378</v>
      </c>
      <c r="AM43" s="175" t="s">
        <v>378</v>
      </c>
      <c r="AO43" s="19"/>
      <c r="AP43" s="19"/>
      <c r="AS43" s="36" t="s">
        <v>198</v>
      </c>
      <c r="AT43" s="7" t="s">
        <v>97</v>
      </c>
      <c r="AU43" s="24" t="s">
        <v>115</v>
      </c>
      <c r="AV43" s="8" t="str">
        <f t="shared" si="6"/>
        <v>小学校朝食野菜炒め</v>
      </c>
      <c r="AW43" s="65">
        <v>510</v>
      </c>
    </row>
    <row r="44" spans="1:53" ht="14.25" thickBot="1">
      <c r="A44" s="8" t="s">
        <v>57</v>
      </c>
      <c r="B44" s="11" t="s">
        <v>80</v>
      </c>
      <c r="C44" s="11" t="str">
        <f t="shared" si="7"/>
        <v>キャンプセンター大人</v>
      </c>
      <c r="D44" s="17" t="s">
        <v>49</v>
      </c>
      <c r="F44" s="8" t="s">
        <v>93</v>
      </c>
      <c r="G44" s="8" t="s">
        <v>57</v>
      </c>
      <c r="H44" s="11" t="s">
        <v>47</v>
      </c>
      <c r="I44" s="17"/>
      <c r="J44" s="17" t="s">
        <v>43</v>
      </c>
      <c r="K44" s="17" t="s">
        <v>44</v>
      </c>
      <c r="L44" s="8" t="str">
        <f t="shared" si="2"/>
        <v>学校集団宿泊研修キャンプセンター未就学児（年少以上）Xα</v>
      </c>
      <c r="M44" s="8" t="str">
        <f t="shared" si="3"/>
        <v>学校集団宿泊研修キャンプセンター未就学児（年少以上）</v>
      </c>
      <c r="N44" s="9">
        <v>300</v>
      </c>
      <c r="O44" s="10" t="s">
        <v>45</v>
      </c>
      <c r="Q44" s="59"/>
      <c r="R44" s="8" t="s">
        <v>73</v>
      </c>
      <c r="S44" s="37" t="s">
        <v>66</v>
      </c>
      <c r="T44" s="46" t="str">
        <f t="shared" si="0"/>
        <v>一般団体テニスコート（3面）</v>
      </c>
      <c r="U44" s="38">
        <v>1200</v>
      </c>
      <c r="V44" s="46" t="str">
        <f t="shared" si="1"/>
        <v>一般団体テニスコート（3面）</v>
      </c>
      <c r="W44" s="38">
        <v>3600</v>
      </c>
      <c r="Y44" s="149" t="s">
        <v>326</v>
      </c>
      <c r="Z44" s="177">
        <v>0</v>
      </c>
      <c r="AA44" s="182" t="s">
        <v>378</v>
      </c>
      <c r="AB44" s="209" t="s">
        <v>241</v>
      </c>
      <c r="AC44" s="110" t="s">
        <v>326</v>
      </c>
      <c r="AD44" s="111" t="s">
        <v>247</v>
      </c>
      <c r="AE44" s="167" t="str">
        <f t="shared" si="4"/>
        <v>学校集団宿泊研修ときが森こども冒険プログラムa</v>
      </c>
      <c r="AF44" s="117" t="s">
        <v>246</v>
      </c>
      <c r="AG44" s="193" t="s">
        <v>326</v>
      </c>
      <c r="AH44" s="194" t="s">
        <v>330</v>
      </c>
      <c r="AI44" s="195">
        <v>15</v>
      </c>
      <c r="AJ44" s="196" t="s">
        <v>389</v>
      </c>
      <c r="AK44" s="196" t="s">
        <v>378</v>
      </c>
      <c r="AL44" s="196" t="s">
        <v>378</v>
      </c>
      <c r="AM44" s="197" t="s">
        <v>378</v>
      </c>
      <c r="AO44" s="19"/>
      <c r="AP44" s="19"/>
      <c r="AS44" s="36" t="s">
        <v>198</v>
      </c>
      <c r="AT44" s="7" t="s">
        <v>97</v>
      </c>
      <c r="AU44" s="24" t="s">
        <v>112</v>
      </c>
      <c r="AV44" s="8" t="str">
        <f t="shared" si="6"/>
        <v>小学校朝食ポトフ＆パン</v>
      </c>
      <c r="AW44" s="65">
        <v>510</v>
      </c>
    </row>
    <row r="45" spans="1:53">
      <c r="F45" s="8" t="s">
        <v>93</v>
      </c>
      <c r="G45" s="8" t="s">
        <v>57</v>
      </c>
      <c r="H45" s="11" t="s">
        <v>397</v>
      </c>
      <c r="I45" s="17"/>
      <c r="J45" s="17" t="s">
        <v>43</v>
      </c>
      <c r="K45" s="17" t="s">
        <v>44</v>
      </c>
      <c r="L45" s="8" t="str">
        <f t="shared" si="2"/>
        <v>学校集団宿泊研修キャンプセンター子供（小学生～高校生）Xα</v>
      </c>
      <c r="M45" s="8" t="str">
        <f t="shared" si="3"/>
        <v>学校集団宿泊研修キャンプセンター子供（小学生～高校生）</v>
      </c>
      <c r="N45" s="9">
        <v>300</v>
      </c>
      <c r="O45" s="10" t="s">
        <v>45</v>
      </c>
      <c r="Q45" s="59"/>
      <c r="R45" s="8" t="s">
        <v>73</v>
      </c>
      <c r="S45" s="37" t="s">
        <v>67</v>
      </c>
      <c r="T45" s="46" t="str">
        <f t="shared" si="0"/>
        <v>一般団体テニスコート（4面）</v>
      </c>
      <c r="U45" s="38">
        <v>1600</v>
      </c>
      <c r="V45" s="46" t="str">
        <f t="shared" si="1"/>
        <v>一般団体テニスコート（4面）</v>
      </c>
      <c r="W45" s="38">
        <v>4800</v>
      </c>
      <c r="Y45" s="19"/>
      <c r="Z45" s="19"/>
      <c r="AA45" s="183"/>
      <c r="AB45" s="210" t="s">
        <v>241</v>
      </c>
      <c r="AC45" s="122" t="s">
        <v>218</v>
      </c>
      <c r="AD45" s="123" t="s">
        <v>250</v>
      </c>
      <c r="AE45" s="168" t="str">
        <f t="shared" si="4"/>
        <v>学校集団宿泊研修カヌー（平水版）［２人１艇］b</v>
      </c>
      <c r="AF45" s="124" t="s">
        <v>246</v>
      </c>
      <c r="AG45" s="93"/>
      <c r="AH45" s="93"/>
      <c r="AI45" s="164"/>
      <c r="AJ45" s="93"/>
      <c r="AK45" s="165"/>
      <c r="AL45" s="19"/>
      <c r="AM45" s="19"/>
      <c r="AN45" s="19"/>
      <c r="AO45" s="19"/>
      <c r="AP45" s="19"/>
      <c r="AS45" s="36" t="s">
        <v>198</v>
      </c>
      <c r="AT45" s="7" t="s">
        <v>98</v>
      </c>
      <c r="AU45" s="8" t="s">
        <v>108</v>
      </c>
      <c r="AV45" s="8" t="str">
        <f t="shared" si="6"/>
        <v>小学校昼食カレーライス</v>
      </c>
      <c r="AW45" s="65">
        <v>700</v>
      </c>
    </row>
    <row r="46" spans="1:53">
      <c r="F46" s="8" t="s">
        <v>93</v>
      </c>
      <c r="G46" s="8" t="s">
        <v>57</v>
      </c>
      <c r="H46" s="11" t="s">
        <v>412</v>
      </c>
      <c r="I46" s="17"/>
      <c r="J46" s="17" t="s">
        <v>43</v>
      </c>
      <c r="K46" s="17" t="s">
        <v>44</v>
      </c>
      <c r="L46" s="8" t="str">
        <f t="shared" si="2"/>
        <v>学校集団宿泊研修キャンプセンター学生Xα</v>
      </c>
      <c r="M46" s="8" t="str">
        <f t="shared" si="3"/>
        <v>学校集団宿泊研修キャンプセンター学生</v>
      </c>
      <c r="N46" s="9">
        <v>600</v>
      </c>
      <c r="O46" s="10" t="s">
        <v>45</v>
      </c>
      <c r="Q46" s="59"/>
      <c r="R46" s="8" t="s">
        <v>73</v>
      </c>
      <c r="S46" s="37" t="s">
        <v>68</v>
      </c>
      <c r="T46" s="46" t="str">
        <f t="shared" si="0"/>
        <v>一般団体体育館（全面）</v>
      </c>
      <c r="U46" s="38">
        <v>1600</v>
      </c>
      <c r="V46" s="46" t="str">
        <f t="shared" si="1"/>
        <v>一般団体体育館（全面）</v>
      </c>
      <c r="W46" s="44" t="s">
        <v>88</v>
      </c>
      <c r="Y46" s="19"/>
      <c r="Z46" s="19"/>
      <c r="AA46" s="183"/>
      <c r="AB46" s="210" t="s">
        <v>241</v>
      </c>
      <c r="AC46" s="122" t="s">
        <v>219</v>
      </c>
      <c r="AD46" s="123" t="s">
        <v>250</v>
      </c>
      <c r="AE46" s="168" t="str">
        <f t="shared" si="4"/>
        <v>学校集団宿泊研修カヌー（平水版）［１人１艇］b</v>
      </c>
      <c r="AF46" s="124" t="s">
        <v>246</v>
      </c>
      <c r="AG46" s="93"/>
      <c r="AH46" s="93"/>
      <c r="AI46" s="164"/>
      <c r="AJ46" s="93"/>
      <c r="AK46" s="165"/>
      <c r="AL46" s="19"/>
      <c r="AM46" s="19"/>
      <c r="AN46" s="19"/>
      <c r="AO46" s="19"/>
      <c r="AP46" s="19"/>
      <c r="AS46" s="36" t="s">
        <v>198</v>
      </c>
      <c r="AT46" s="7" t="s">
        <v>98</v>
      </c>
      <c r="AU46" s="8" t="s">
        <v>109</v>
      </c>
      <c r="AV46" s="8" t="str">
        <f t="shared" si="6"/>
        <v>小学校昼食焼きそば</v>
      </c>
      <c r="AW46" s="65">
        <v>700</v>
      </c>
    </row>
    <row r="47" spans="1:53">
      <c r="F47" s="8" t="s">
        <v>93</v>
      </c>
      <c r="G47" s="8" t="s">
        <v>57</v>
      </c>
      <c r="H47" s="11" t="s">
        <v>80</v>
      </c>
      <c r="I47" s="17"/>
      <c r="J47" s="17" t="s">
        <v>43</v>
      </c>
      <c r="K47" s="17" t="s">
        <v>44</v>
      </c>
      <c r="L47" s="8" t="str">
        <f t="shared" si="2"/>
        <v>学校集団宿泊研修キャンプセンター大人Xα</v>
      </c>
      <c r="M47" s="8" t="str">
        <f t="shared" si="3"/>
        <v>学校集団宿泊研修キャンプセンター大人</v>
      </c>
      <c r="N47" s="9">
        <v>600</v>
      </c>
      <c r="O47" s="10" t="s">
        <v>45</v>
      </c>
      <c r="Q47" s="59"/>
      <c r="R47" s="8" t="s">
        <v>73</v>
      </c>
      <c r="S47" s="37" t="s">
        <v>69</v>
      </c>
      <c r="T47" s="46" t="str">
        <f t="shared" si="0"/>
        <v>一般団体体育館（半面）</v>
      </c>
      <c r="U47" s="38">
        <v>800</v>
      </c>
      <c r="V47" s="46" t="str">
        <f t="shared" si="1"/>
        <v>一般団体体育館（半面）</v>
      </c>
      <c r="W47" s="44" t="s">
        <v>88</v>
      </c>
      <c r="Y47" s="19"/>
      <c r="Z47" s="19"/>
      <c r="AA47" s="183"/>
      <c r="AB47" s="210" t="s">
        <v>241</v>
      </c>
      <c r="AC47" s="122" t="s">
        <v>220</v>
      </c>
      <c r="AD47" s="123" t="s">
        <v>250</v>
      </c>
      <c r="AE47" s="168" t="str">
        <f t="shared" si="4"/>
        <v>学校集団宿泊研修マウンテンバイクb</v>
      </c>
      <c r="AF47" s="124" t="s">
        <v>246</v>
      </c>
      <c r="AG47" s="93"/>
      <c r="AH47" s="93"/>
      <c r="AI47" s="164"/>
      <c r="AJ47" s="93"/>
      <c r="AK47" s="165"/>
      <c r="AL47" s="19"/>
      <c r="AM47" s="19"/>
      <c r="AN47" s="19"/>
      <c r="AO47" s="19"/>
      <c r="AP47" s="19"/>
      <c r="AS47" s="36" t="s">
        <v>198</v>
      </c>
      <c r="AT47" s="7" t="s">
        <v>98</v>
      </c>
      <c r="AU47" s="8" t="s">
        <v>110</v>
      </c>
      <c r="AV47" s="8" t="str">
        <f t="shared" si="6"/>
        <v>小学校昼食焼肉Aコース</v>
      </c>
      <c r="AW47" s="65">
        <v>1050</v>
      </c>
    </row>
    <row r="48" spans="1:53">
      <c r="F48" s="8" t="s">
        <v>93</v>
      </c>
      <c r="G48" s="8" t="s">
        <v>57</v>
      </c>
      <c r="H48" s="11" t="s">
        <v>41</v>
      </c>
      <c r="I48" s="14"/>
      <c r="J48" s="14" t="s">
        <v>51</v>
      </c>
      <c r="K48" s="14" t="s">
        <v>44</v>
      </c>
      <c r="L48" s="8" t="str">
        <f t="shared" si="2"/>
        <v>学校集団宿泊研修キャンプセンター未就学児（年少未満）Yα</v>
      </c>
      <c r="M48" s="8" t="str">
        <f t="shared" si="3"/>
        <v>学校集団宿泊研修キャンプセンター未就学児（年少未満）</v>
      </c>
      <c r="N48" s="9">
        <v>0</v>
      </c>
      <c r="O48" s="10" t="s">
        <v>45</v>
      </c>
      <c r="Q48" s="59"/>
      <c r="R48" s="8" t="s">
        <v>73</v>
      </c>
      <c r="S48" s="37" t="s">
        <v>70</v>
      </c>
      <c r="T48" s="46" t="str">
        <f t="shared" si="0"/>
        <v>一般団体卓球室</v>
      </c>
      <c r="U48" s="38">
        <v>400</v>
      </c>
      <c r="V48" s="46" t="str">
        <f t="shared" si="1"/>
        <v>一般団体卓球室</v>
      </c>
      <c r="W48" s="44" t="s">
        <v>88</v>
      </c>
      <c r="Y48" s="19"/>
      <c r="Z48" s="19"/>
      <c r="AA48" s="183"/>
      <c r="AB48" s="210" t="s">
        <v>241</v>
      </c>
      <c r="AC48" s="122" t="s">
        <v>221</v>
      </c>
      <c r="AD48" s="123" t="s">
        <v>250</v>
      </c>
      <c r="AE48" s="168" t="str">
        <f t="shared" si="4"/>
        <v>学校集団宿泊研修スポーツクライミングb</v>
      </c>
      <c r="AF48" s="124" t="s">
        <v>246</v>
      </c>
      <c r="AG48" s="93"/>
      <c r="AH48" s="93"/>
      <c r="AI48" s="164"/>
      <c r="AJ48" s="93"/>
      <c r="AK48" s="165"/>
      <c r="AL48" s="19"/>
      <c r="AM48" s="19"/>
      <c r="AN48" s="19"/>
      <c r="AO48" s="19"/>
      <c r="AP48" s="19"/>
      <c r="AS48" s="36" t="s">
        <v>198</v>
      </c>
      <c r="AT48" s="7" t="s">
        <v>98</v>
      </c>
      <c r="AU48" s="24" t="s">
        <v>111</v>
      </c>
      <c r="AV48" s="8" t="str">
        <f t="shared" si="6"/>
        <v>小学校昼食焼肉Bコース</v>
      </c>
      <c r="AW48" s="65">
        <v>1580</v>
      </c>
    </row>
    <row r="49" spans="6:49">
      <c r="F49" s="8" t="s">
        <v>93</v>
      </c>
      <c r="G49" s="8" t="s">
        <v>57</v>
      </c>
      <c r="H49" s="11" t="s">
        <v>47</v>
      </c>
      <c r="I49" s="14"/>
      <c r="J49" s="14" t="s">
        <v>51</v>
      </c>
      <c r="K49" s="14" t="s">
        <v>44</v>
      </c>
      <c r="L49" s="8" t="str">
        <f t="shared" si="2"/>
        <v>学校集団宿泊研修キャンプセンター未就学児（年少以上）Yα</v>
      </c>
      <c r="M49" s="8" t="str">
        <f t="shared" si="3"/>
        <v>学校集団宿泊研修キャンプセンター未就学児（年少以上）</v>
      </c>
      <c r="N49" s="9">
        <v>300</v>
      </c>
      <c r="O49" s="10" t="s">
        <v>45</v>
      </c>
      <c r="Q49" s="98"/>
      <c r="R49" s="8" t="s">
        <v>73</v>
      </c>
      <c r="S49" s="37" t="s">
        <v>78</v>
      </c>
      <c r="T49" s="46" t="str">
        <f t="shared" si="0"/>
        <v>一般団体武道場</v>
      </c>
      <c r="U49" s="38">
        <v>1200</v>
      </c>
      <c r="V49" s="46" t="str">
        <f t="shared" si="1"/>
        <v>一般団体武道場</v>
      </c>
      <c r="W49" s="44" t="s">
        <v>88</v>
      </c>
      <c r="Y49" s="19"/>
      <c r="Z49" s="19"/>
      <c r="AA49" s="183"/>
      <c r="AB49" s="210" t="s">
        <v>241</v>
      </c>
      <c r="AC49" s="122" t="s">
        <v>222</v>
      </c>
      <c r="AD49" s="123" t="s">
        <v>250</v>
      </c>
      <c r="AE49" s="168" t="str">
        <f t="shared" si="4"/>
        <v>学校集団宿泊研修カヌー（ショートツーリング）b</v>
      </c>
      <c r="AF49" s="124" t="s">
        <v>246</v>
      </c>
      <c r="AG49" s="93"/>
      <c r="AH49" s="93"/>
      <c r="AI49" s="164"/>
      <c r="AJ49" s="93"/>
      <c r="AK49" s="165"/>
      <c r="AL49" s="19"/>
      <c r="AM49" s="19"/>
      <c r="AN49" s="19"/>
      <c r="AO49" s="19"/>
      <c r="AP49" s="19"/>
      <c r="AS49" s="36" t="s">
        <v>198</v>
      </c>
      <c r="AT49" s="7" t="s">
        <v>98</v>
      </c>
      <c r="AU49" s="24" t="s">
        <v>112</v>
      </c>
      <c r="AV49" s="8" t="str">
        <f t="shared" si="6"/>
        <v>小学校昼食ポトフ＆パン</v>
      </c>
      <c r="AW49" s="65">
        <v>700</v>
      </c>
    </row>
    <row r="50" spans="6:49">
      <c r="F50" s="8" t="s">
        <v>93</v>
      </c>
      <c r="G50" s="8" t="s">
        <v>57</v>
      </c>
      <c r="H50" s="11" t="s">
        <v>397</v>
      </c>
      <c r="I50" s="14"/>
      <c r="J50" s="14" t="s">
        <v>51</v>
      </c>
      <c r="K50" s="14" t="s">
        <v>44</v>
      </c>
      <c r="L50" s="8" t="str">
        <f t="shared" si="2"/>
        <v>学校集団宿泊研修キャンプセンター子供（小学生～高校生）Yα</v>
      </c>
      <c r="M50" s="8" t="str">
        <f t="shared" si="3"/>
        <v>学校集団宿泊研修キャンプセンター子供（小学生～高校生）</v>
      </c>
      <c r="N50" s="9">
        <v>300</v>
      </c>
      <c r="O50" s="10" t="s">
        <v>45</v>
      </c>
      <c r="Q50" s="98"/>
      <c r="R50" s="8" t="s">
        <v>73</v>
      </c>
      <c r="S50" s="37" t="s">
        <v>71</v>
      </c>
      <c r="T50" s="46" t="str">
        <f t="shared" si="0"/>
        <v>一般団体ホール</v>
      </c>
      <c r="U50" s="38">
        <v>2000</v>
      </c>
      <c r="V50" s="46" t="str">
        <f t="shared" si="1"/>
        <v>一般団体ホール</v>
      </c>
      <c r="W50" s="44" t="s">
        <v>88</v>
      </c>
      <c r="Y50" s="19"/>
      <c r="Z50" s="19"/>
      <c r="AA50" s="183"/>
      <c r="AB50" s="210" t="s">
        <v>241</v>
      </c>
      <c r="AC50" s="122" t="s">
        <v>224</v>
      </c>
      <c r="AD50" s="123" t="s">
        <v>250</v>
      </c>
      <c r="AE50" s="168" t="str">
        <f t="shared" si="4"/>
        <v>学校集団宿泊研修カヌー（ミドルツーリング）b</v>
      </c>
      <c r="AF50" s="124" t="s">
        <v>246</v>
      </c>
      <c r="AG50" s="93"/>
      <c r="AH50" s="93"/>
      <c r="AI50" s="164"/>
      <c r="AJ50" s="93"/>
      <c r="AK50" s="165"/>
      <c r="AL50" s="19"/>
      <c r="AM50" s="19"/>
      <c r="AN50" s="19"/>
      <c r="AO50" s="19"/>
      <c r="AP50" s="19"/>
      <c r="AS50" s="36" t="s">
        <v>198</v>
      </c>
      <c r="AT50" s="7" t="s">
        <v>99</v>
      </c>
      <c r="AU50" s="8" t="s">
        <v>108</v>
      </c>
      <c r="AV50" s="8" t="str">
        <f t="shared" si="6"/>
        <v>小学校夕食カレーライス</v>
      </c>
      <c r="AW50" s="65">
        <v>790</v>
      </c>
    </row>
    <row r="51" spans="6:49">
      <c r="F51" s="8" t="s">
        <v>93</v>
      </c>
      <c r="G51" s="8" t="s">
        <v>57</v>
      </c>
      <c r="H51" s="11" t="s">
        <v>412</v>
      </c>
      <c r="I51" s="14"/>
      <c r="J51" s="14" t="s">
        <v>51</v>
      </c>
      <c r="K51" s="14" t="s">
        <v>44</v>
      </c>
      <c r="L51" s="8" t="str">
        <f t="shared" si="2"/>
        <v>学校集団宿泊研修キャンプセンター学生Yα</v>
      </c>
      <c r="M51" s="8" t="str">
        <f t="shared" si="3"/>
        <v>学校集団宿泊研修キャンプセンター学生</v>
      </c>
      <c r="N51" s="9">
        <v>600</v>
      </c>
      <c r="O51" s="10" t="s">
        <v>45</v>
      </c>
      <c r="Q51" s="98"/>
      <c r="R51" s="8" t="s">
        <v>73</v>
      </c>
      <c r="S51" s="37" t="s">
        <v>90</v>
      </c>
      <c r="T51" s="46" t="str">
        <f t="shared" si="0"/>
        <v>一般団体大会議室</v>
      </c>
      <c r="U51" s="38">
        <v>1200</v>
      </c>
      <c r="V51" s="46" t="str">
        <f t="shared" si="1"/>
        <v>一般団体大会議室</v>
      </c>
      <c r="W51" s="44" t="s">
        <v>88</v>
      </c>
      <c r="Y51" s="19"/>
      <c r="Z51" s="19"/>
      <c r="AA51" s="183"/>
      <c r="AB51" s="210" t="s">
        <v>241</v>
      </c>
      <c r="AC51" s="122" t="s">
        <v>223</v>
      </c>
      <c r="AD51" s="123" t="s">
        <v>250</v>
      </c>
      <c r="AE51" s="168" t="str">
        <f t="shared" si="4"/>
        <v>学校集団宿泊研修カヌー（ロングツーリング）b</v>
      </c>
      <c r="AF51" s="124" t="s">
        <v>246</v>
      </c>
      <c r="AG51" s="93"/>
      <c r="AH51" s="93"/>
      <c r="AI51" s="164"/>
      <c r="AJ51" s="93"/>
      <c r="AK51" s="165"/>
      <c r="AL51" s="19"/>
      <c r="AM51" s="19"/>
      <c r="AN51" s="19"/>
      <c r="AO51" s="19"/>
      <c r="AP51" s="19"/>
      <c r="AS51" s="36" t="s">
        <v>198</v>
      </c>
      <c r="AT51" s="7" t="s">
        <v>99</v>
      </c>
      <c r="AU51" s="8" t="s">
        <v>109</v>
      </c>
      <c r="AV51" s="8" t="str">
        <f t="shared" si="6"/>
        <v>小学校夕食焼きそば</v>
      </c>
      <c r="AW51" s="65">
        <v>790</v>
      </c>
    </row>
    <row r="52" spans="6:49">
      <c r="F52" s="8" t="s">
        <v>93</v>
      </c>
      <c r="G52" s="8" t="s">
        <v>57</v>
      </c>
      <c r="H52" s="11" t="s">
        <v>80</v>
      </c>
      <c r="I52" s="14"/>
      <c r="J52" s="14" t="s">
        <v>51</v>
      </c>
      <c r="K52" s="14" t="s">
        <v>44</v>
      </c>
      <c r="L52" s="8" t="str">
        <f t="shared" si="2"/>
        <v>学校集団宿泊研修キャンプセンター大人Yα</v>
      </c>
      <c r="M52" s="8" t="str">
        <f t="shared" si="3"/>
        <v>学校集団宿泊研修キャンプセンター大人</v>
      </c>
      <c r="N52" s="9">
        <v>600</v>
      </c>
      <c r="O52" s="10" t="s">
        <v>45</v>
      </c>
      <c r="Q52" s="98"/>
      <c r="R52" s="8" t="s">
        <v>73</v>
      </c>
      <c r="S52" s="37" t="s">
        <v>91</v>
      </c>
      <c r="T52" s="46" t="str">
        <f t="shared" si="0"/>
        <v>一般団体中会議室</v>
      </c>
      <c r="U52" s="38">
        <v>800</v>
      </c>
      <c r="V52" s="46" t="str">
        <f t="shared" si="1"/>
        <v>一般団体中会議室</v>
      </c>
      <c r="W52" s="44" t="s">
        <v>88</v>
      </c>
      <c r="Y52" s="19"/>
      <c r="Z52" s="19"/>
      <c r="AA52" s="183"/>
      <c r="AB52" s="210" t="s">
        <v>241</v>
      </c>
      <c r="AC52" s="122" t="s">
        <v>347</v>
      </c>
      <c r="AD52" s="123" t="s">
        <v>250</v>
      </c>
      <c r="AE52" s="168" t="str">
        <f t="shared" si="4"/>
        <v>学校集団宿泊研修クラフト（竹とんぼ）b</v>
      </c>
      <c r="AF52" s="124">
        <v>6300</v>
      </c>
      <c r="AG52" s="93"/>
      <c r="AH52" s="93"/>
      <c r="AI52" s="164"/>
      <c r="AJ52" s="93"/>
      <c r="AK52" s="165"/>
      <c r="AL52" s="19"/>
      <c r="AM52" s="19"/>
      <c r="AN52" s="19"/>
      <c r="AO52" s="19"/>
      <c r="AP52" s="19"/>
      <c r="AS52" s="36" t="s">
        <v>198</v>
      </c>
      <c r="AT52" s="7" t="s">
        <v>99</v>
      </c>
      <c r="AU52" s="8" t="s">
        <v>110</v>
      </c>
      <c r="AV52" s="8" t="str">
        <f t="shared" si="6"/>
        <v>小学校夕食焼肉Aコース</v>
      </c>
      <c r="AW52" s="65">
        <v>1050</v>
      </c>
    </row>
    <row r="53" spans="6:49">
      <c r="F53" s="8" t="s">
        <v>93</v>
      </c>
      <c r="G53" s="8" t="s">
        <v>57</v>
      </c>
      <c r="H53" s="11" t="s">
        <v>41</v>
      </c>
      <c r="I53" s="15"/>
      <c r="J53" s="15" t="s">
        <v>43</v>
      </c>
      <c r="K53" s="15" t="s">
        <v>52</v>
      </c>
      <c r="L53" s="8" t="str">
        <f t="shared" si="2"/>
        <v>学校集団宿泊研修キャンプセンター未就学児（年少未満）Xβ</v>
      </c>
      <c r="M53" s="8" t="str">
        <f t="shared" si="3"/>
        <v>学校集団宿泊研修キャンプセンター未就学児（年少未満）</v>
      </c>
      <c r="N53" s="9">
        <v>0</v>
      </c>
      <c r="O53" s="10" t="s">
        <v>45</v>
      </c>
      <c r="Q53" s="98"/>
      <c r="R53" s="8" t="s">
        <v>73</v>
      </c>
      <c r="S53" s="37" t="s">
        <v>92</v>
      </c>
      <c r="T53" s="46" t="str">
        <f t="shared" si="0"/>
        <v>一般団体小会議室・和室</v>
      </c>
      <c r="U53" s="38">
        <v>400</v>
      </c>
      <c r="V53" s="46" t="str">
        <f t="shared" si="1"/>
        <v>一般団体小会議室・和室</v>
      </c>
      <c r="W53" s="44" t="s">
        <v>88</v>
      </c>
      <c r="Y53" s="19"/>
      <c r="Z53" s="19"/>
      <c r="AA53" s="183"/>
      <c r="AB53" s="210" t="s">
        <v>241</v>
      </c>
      <c r="AC53" s="122" t="s">
        <v>225</v>
      </c>
      <c r="AD53" s="123" t="s">
        <v>250</v>
      </c>
      <c r="AE53" s="168" t="str">
        <f t="shared" si="4"/>
        <v>学校集団宿泊研修エアロビクスダンスb</v>
      </c>
      <c r="AF53" s="124" t="s">
        <v>246</v>
      </c>
      <c r="AG53" s="93"/>
      <c r="AH53" s="93"/>
      <c r="AI53" s="164"/>
      <c r="AJ53" s="93"/>
      <c r="AK53" s="165"/>
      <c r="AL53" s="19"/>
      <c r="AM53" s="19"/>
      <c r="AN53" s="19"/>
      <c r="AO53" s="19"/>
      <c r="AP53" s="19"/>
      <c r="AS53" s="36" t="s">
        <v>198</v>
      </c>
      <c r="AT53" s="7" t="s">
        <v>99</v>
      </c>
      <c r="AU53" s="24" t="s">
        <v>111</v>
      </c>
      <c r="AV53" s="8" t="str">
        <f t="shared" si="6"/>
        <v>小学校夕食焼肉Bコース</v>
      </c>
      <c r="AW53" s="65">
        <v>1580</v>
      </c>
    </row>
    <row r="54" spans="6:49" ht="14.25" thickBot="1">
      <c r="F54" s="8" t="s">
        <v>93</v>
      </c>
      <c r="G54" s="8" t="s">
        <v>57</v>
      </c>
      <c r="H54" s="11" t="s">
        <v>47</v>
      </c>
      <c r="I54" s="15"/>
      <c r="J54" s="15" t="s">
        <v>43</v>
      </c>
      <c r="K54" s="15" t="s">
        <v>54</v>
      </c>
      <c r="L54" s="8" t="str">
        <f t="shared" si="2"/>
        <v>学校集団宿泊研修キャンプセンター未就学児（年少以上）Xβ</v>
      </c>
      <c r="M54" s="8" t="str">
        <f t="shared" si="3"/>
        <v>学校集団宿泊研修キャンプセンター未就学児（年少以上）</v>
      </c>
      <c r="N54" s="9">
        <v>300</v>
      </c>
      <c r="O54" s="10" t="s">
        <v>45</v>
      </c>
      <c r="Q54" s="98"/>
      <c r="R54" s="8" t="s">
        <v>73</v>
      </c>
      <c r="S54" s="37" t="s">
        <v>199</v>
      </c>
      <c r="T54" s="46" t="str">
        <f t="shared" si="0"/>
        <v>一般団体第1炊飯場</v>
      </c>
      <c r="U54" s="96">
        <v>2000</v>
      </c>
      <c r="V54" s="46" t="str">
        <f t="shared" si="1"/>
        <v>一般団体第1炊飯場</v>
      </c>
      <c r="W54" s="44" t="s">
        <v>88</v>
      </c>
      <c r="Y54" s="19"/>
      <c r="Z54" s="19"/>
      <c r="AA54" s="183"/>
      <c r="AB54" s="210" t="s">
        <v>241</v>
      </c>
      <c r="AC54" s="122" t="s">
        <v>226</v>
      </c>
      <c r="AD54" s="123" t="s">
        <v>250</v>
      </c>
      <c r="AE54" s="168" t="str">
        <f t="shared" si="4"/>
        <v>学校集団宿泊研修座禅b</v>
      </c>
      <c r="AF54" s="124" t="s">
        <v>246</v>
      </c>
      <c r="AG54" s="93"/>
      <c r="AH54" s="93"/>
      <c r="AI54" s="164"/>
      <c r="AJ54" s="93"/>
      <c r="AK54" s="165"/>
      <c r="AL54" s="19"/>
      <c r="AM54" s="19"/>
      <c r="AN54" s="19"/>
      <c r="AO54" s="19"/>
      <c r="AP54" s="19"/>
      <c r="AS54" s="36" t="s">
        <v>198</v>
      </c>
      <c r="AT54" s="66" t="s">
        <v>99</v>
      </c>
      <c r="AU54" s="42" t="s">
        <v>112</v>
      </c>
      <c r="AV54" s="41" t="str">
        <f t="shared" si="6"/>
        <v>小学校夕食ポトフ＆パン</v>
      </c>
      <c r="AW54" s="67">
        <v>790</v>
      </c>
    </row>
    <row r="55" spans="6:49">
      <c r="F55" s="8" t="s">
        <v>93</v>
      </c>
      <c r="G55" s="8" t="s">
        <v>57</v>
      </c>
      <c r="H55" s="11" t="s">
        <v>397</v>
      </c>
      <c r="I55" s="15"/>
      <c r="J55" s="15" t="s">
        <v>43</v>
      </c>
      <c r="K55" s="15" t="s">
        <v>54</v>
      </c>
      <c r="L55" s="8" t="str">
        <f t="shared" si="2"/>
        <v>学校集団宿泊研修キャンプセンター子供（小学生～高校生）Xβ</v>
      </c>
      <c r="M55" s="8" t="str">
        <f t="shared" si="3"/>
        <v>学校集団宿泊研修キャンプセンター子供（小学生～高校生）</v>
      </c>
      <c r="N55" s="9">
        <v>300</v>
      </c>
      <c r="O55" s="10" t="s">
        <v>45</v>
      </c>
      <c r="Q55" s="98"/>
      <c r="R55" s="8" t="s">
        <v>73</v>
      </c>
      <c r="S55" s="37" t="s">
        <v>200</v>
      </c>
      <c r="T55" s="46" t="str">
        <f t="shared" si="0"/>
        <v>一般団体第2炊飯場</v>
      </c>
      <c r="U55" s="96">
        <v>400</v>
      </c>
      <c r="V55" s="46" t="str">
        <f t="shared" si="1"/>
        <v>一般団体第2炊飯場</v>
      </c>
      <c r="W55" s="44" t="s">
        <v>88</v>
      </c>
      <c r="Y55" s="19"/>
      <c r="Z55" s="19"/>
      <c r="AA55" s="183"/>
      <c r="AB55" s="210" t="s">
        <v>241</v>
      </c>
      <c r="AC55" s="122" t="s">
        <v>232</v>
      </c>
      <c r="AD55" s="123" t="s">
        <v>250</v>
      </c>
      <c r="AE55" s="168" t="str">
        <f t="shared" si="4"/>
        <v>学校集団宿泊研修自然観察b</v>
      </c>
      <c r="AF55" s="124" t="s">
        <v>246</v>
      </c>
      <c r="AG55" s="93"/>
      <c r="AH55" s="93"/>
      <c r="AI55" s="164"/>
      <c r="AJ55" s="93"/>
      <c r="AK55" s="165"/>
      <c r="AL55" s="19"/>
      <c r="AM55" s="19"/>
      <c r="AN55" s="19"/>
      <c r="AO55" s="19"/>
      <c r="AP55" s="19"/>
    </row>
    <row r="56" spans="6:49" ht="14.25" thickBot="1">
      <c r="F56" s="8" t="s">
        <v>93</v>
      </c>
      <c r="G56" s="8" t="s">
        <v>57</v>
      </c>
      <c r="H56" s="11" t="s">
        <v>412</v>
      </c>
      <c r="I56" s="15"/>
      <c r="J56" s="15" t="s">
        <v>43</v>
      </c>
      <c r="K56" s="15" t="s">
        <v>54</v>
      </c>
      <c r="L56" s="8" t="str">
        <f t="shared" si="2"/>
        <v>学校集団宿泊研修キャンプセンター学生Xβ</v>
      </c>
      <c r="M56" s="8" t="str">
        <f t="shared" si="3"/>
        <v>学校集団宿泊研修キャンプセンター学生</v>
      </c>
      <c r="N56" s="9">
        <v>600</v>
      </c>
      <c r="O56" s="10" t="s">
        <v>45</v>
      </c>
      <c r="Q56" s="39"/>
      <c r="R56" s="41" t="s">
        <v>73</v>
      </c>
      <c r="S56" s="70" t="s">
        <v>201</v>
      </c>
      <c r="T56" s="47" t="str">
        <f t="shared" si="0"/>
        <v>一般団体第3炊飯場</v>
      </c>
      <c r="U56" s="97">
        <v>1200</v>
      </c>
      <c r="V56" s="47" t="str">
        <f t="shared" si="1"/>
        <v>一般団体第3炊飯場</v>
      </c>
      <c r="W56" s="48" t="s">
        <v>88</v>
      </c>
      <c r="Y56" s="19"/>
      <c r="Z56" s="19"/>
      <c r="AA56" s="183"/>
      <c r="AB56" s="210" t="s">
        <v>241</v>
      </c>
      <c r="AC56" s="122" t="s">
        <v>346</v>
      </c>
      <c r="AD56" s="123" t="s">
        <v>250</v>
      </c>
      <c r="AE56" s="168" t="str">
        <f t="shared" si="4"/>
        <v>学校集団宿泊研修茶道b</v>
      </c>
      <c r="AF56" s="124">
        <v>6700</v>
      </c>
      <c r="AG56" s="93"/>
      <c r="AH56" s="93"/>
      <c r="AI56" s="164"/>
      <c r="AJ56" s="93"/>
      <c r="AK56" s="165"/>
      <c r="AL56" s="19"/>
      <c r="AM56" s="19"/>
      <c r="AN56" s="19"/>
      <c r="AO56" s="19"/>
      <c r="AP56" s="19"/>
    </row>
    <row r="57" spans="6:49">
      <c r="F57" s="8" t="s">
        <v>93</v>
      </c>
      <c r="G57" s="8" t="s">
        <v>57</v>
      </c>
      <c r="H57" s="11" t="s">
        <v>80</v>
      </c>
      <c r="I57" s="15"/>
      <c r="J57" s="15" t="s">
        <v>43</v>
      </c>
      <c r="K57" s="15" t="s">
        <v>54</v>
      </c>
      <c r="L57" s="8" t="str">
        <f t="shared" si="2"/>
        <v>学校集団宿泊研修キャンプセンター大人Xβ</v>
      </c>
      <c r="M57" s="8" t="str">
        <f t="shared" si="3"/>
        <v>学校集団宿泊研修キャンプセンター大人</v>
      </c>
      <c r="N57" s="9">
        <v>600</v>
      </c>
      <c r="O57" s="10" t="s">
        <v>45</v>
      </c>
      <c r="Q57" s="20"/>
      <c r="R57" s="19"/>
      <c r="S57" s="20"/>
      <c r="T57" s="19"/>
      <c r="U57" s="19"/>
      <c r="V57" s="19"/>
      <c r="W57" s="19"/>
      <c r="Y57" s="19"/>
      <c r="Z57" s="19"/>
      <c r="AA57" s="183"/>
      <c r="AB57" s="210" t="s">
        <v>241</v>
      </c>
      <c r="AC57" s="122" t="s">
        <v>233</v>
      </c>
      <c r="AD57" s="123" t="s">
        <v>250</v>
      </c>
      <c r="AE57" s="168" t="str">
        <f t="shared" si="4"/>
        <v>学校集団宿泊研修天体観察b</v>
      </c>
      <c r="AF57" s="124" t="s">
        <v>246</v>
      </c>
      <c r="AG57" s="93"/>
      <c r="AH57" s="93"/>
      <c r="AI57" s="164"/>
      <c r="AJ57" s="93"/>
      <c r="AK57" s="165"/>
      <c r="AL57" s="19"/>
      <c r="AM57" s="19"/>
      <c r="AN57" s="19"/>
      <c r="AO57" s="19"/>
      <c r="AP57" s="19"/>
    </row>
    <row r="58" spans="6:49">
      <c r="F58" s="8" t="s">
        <v>93</v>
      </c>
      <c r="G58" s="8" t="s">
        <v>57</v>
      </c>
      <c r="H58" s="11" t="s">
        <v>41</v>
      </c>
      <c r="I58" s="18"/>
      <c r="J58" s="18" t="s">
        <v>51</v>
      </c>
      <c r="K58" s="18" t="s">
        <v>54</v>
      </c>
      <c r="L58" s="8" t="str">
        <f t="shared" si="2"/>
        <v>学校集団宿泊研修キャンプセンター未就学児（年少未満）Yβ</v>
      </c>
      <c r="M58" s="8" t="str">
        <f t="shared" si="3"/>
        <v>学校集団宿泊研修キャンプセンター未就学児（年少未満）</v>
      </c>
      <c r="N58" s="9">
        <v>0</v>
      </c>
      <c r="O58" s="10" t="s">
        <v>45</v>
      </c>
      <c r="Q58" s="20"/>
      <c r="R58" s="19"/>
      <c r="S58" s="20"/>
      <c r="T58" s="19"/>
      <c r="U58" s="19"/>
      <c r="V58" s="19"/>
      <c r="W58" s="19"/>
      <c r="Y58" s="19"/>
      <c r="Z58" s="19"/>
      <c r="AA58" s="183"/>
      <c r="AB58" s="210" t="s">
        <v>241</v>
      </c>
      <c r="AC58" s="122" t="s">
        <v>234</v>
      </c>
      <c r="AD58" s="123" t="s">
        <v>250</v>
      </c>
      <c r="AE58" s="168" t="str">
        <f t="shared" si="4"/>
        <v>学校集団宿泊研修ウォークラリー2.4ｋｍb</v>
      </c>
      <c r="AF58" s="124" t="s">
        <v>246</v>
      </c>
      <c r="AG58" s="93"/>
      <c r="AH58" s="93"/>
      <c r="AI58" s="164"/>
      <c r="AJ58" s="93"/>
      <c r="AK58" s="165"/>
      <c r="AL58" s="19"/>
      <c r="AM58" s="19"/>
      <c r="AN58" s="19"/>
      <c r="AO58" s="19"/>
      <c r="AP58" s="19"/>
    </row>
    <row r="59" spans="6:49">
      <c r="F59" s="8" t="s">
        <v>93</v>
      </c>
      <c r="G59" s="8" t="s">
        <v>57</v>
      </c>
      <c r="H59" s="11" t="s">
        <v>47</v>
      </c>
      <c r="I59" s="18"/>
      <c r="J59" s="18" t="s">
        <v>51</v>
      </c>
      <c r="K59" s="18" t="s">
        <v>54</v>
      </c>
      <c r="L59" s="8" t="str">
        <f t="shared" si="2"/>
        <v>学校集団宿泊研修キャンプセンター未就学児（年少以上）Yβ</v>
      </c>
      <c r="M59" s="8" t="str">
        <f t="shared" si="3"/>
        <v>学校集団宿泊研修キャンプセンター未就学児（年少以上）</v>
      </c>
      <c r="N59" s="9">
        <v>300</v>
      </c>
      <c r="O59" s="10" t="s">
        <v>45</v>
      </c>
      <c r="Q59" s="20"/>
      <c r="R59" s="19"/>
      <c r="S59" s="20"/>
      <c r="T59" s="19"/>
      <c r="U59" s="19"/>
      <c r="V59" s="19"/>
      <c r="W59" s="19"/>
      <c r="Y59" s="19"/>
      <c r="Z59" s="19"/>
      <c r="AA59" s="183"/>
      <c r="AB59" s="210" t="s">
        <v>241</v>
      </c>
      <c r="AC59" s="122" t="s">
        <v>235</v>
      </c>
      <c r="AD59" s="123" t="s">
        <v>250</v>
      </c>
      <c r="AE59" s="168" t="str">
        <f t="shared" si="4"/>
        <v>学校集団宿泊研修ウォークラリー5.4ｋｍb</v>
      </c>
      <c r="AF59" s="124" t="s">
        <v>246</v>
      </c>
      <c r="AG59" s="93"/>
      <c r="AH59" s="93"/>
      <c r="AI59" s="164"/>
      <c r="AJ59" s="93"/>
      <c r="AK59" s="165"/>
      <c r="AL59" s="19"/>
      <c r="AM59" s="19"/>
      <c r="AN59" s="19"/>
      <c r="AO59" s="19"/>
      <c r="AP59" s="19"/>
    </row>
    <row r="60" spans="6:49">
      <c r="F60" s="8" t="s">
        <v>93</v>
      </c>
      <c r="G60" s="8" t="s">
        <v>57</v>
      </c>
      <c r="H60" s="11" t="s">
        <v>397</v>
      </c>
      <c r="I60" s="18"/>
      <c r="J60" s="18" t="s">
        <v>51</v>
      </c>
      <c r="K60" s="18" t="s">
        <v>54</v>
      </c>
      <c r="L60" s="8" t="str">
        <f t="shared" si="2"/>
        <v>学校集団宿泊研修キャンプセンター子供（小学生～高校生）Yβ</v>
      </c>
      <c r="M60" s="8" t="str">
        <f t="shared" si="3"/>
        <v>学校集団宿泊研修キャンプセンター子供（小学生～高校生）</v>
      </c>
      <c r="N60" s="9">
        <v>300</v>
      </c>
      <c r="O60" s="10" t="s">
        <v>45</v>
      </c>
      <c r="Q60" s="20"/>
      <c r="R60" s="19"/>
      <c r="S60" s="20"/>
      <c r="T60" s="19"/>
      <c r="U60" s="19"/>
      <c r="V60" s="19"/>
      <c r="W60" s="19"/>
      <c r="Y60" s="19"/>
      <c r="Z60" s="19"/>
      <c r="AA60" s="183"/>
      <c r="AB60" s="210" t="s">
        <v>241</v>
      </c>
      <c r="AC60" s="122" t="s">
        <v>236</v>
      </c>
      <c r="AD60" s="123" t="s">
        <v>250</v>
      </c>
      <c r="AE60" s="168" t="str">
        <f t="shared" si="4"/>
        <v>学校集団宿泊研修スコアオリエンテーリングb</v>
      </c>
      <c r="AF60" s="124" t="s">
        <v>246</v>
      </c>
      <c r="AG60" s="93"/>
      <c r="AH60" s="93"/>
      <c r="AI60" s="164"/>
      <c r="AJ60" s="93"/>
      <c r="AK60" s="165"/>
      <c r="AL60" s="19"/>
      <c r="AM60" s="19"/>
      <c r="AN60" s="19"/>
      <c r="AO60" s="19"/>
      <c r="AP60" s="19"/>
    </row>
    <row r="61" spans="6:49">
      <c r="F61" s="8" t="s">
        <v>93</v>
      </c>
      <c r="G61" s="8" t="s">
        <v>57</v>
      </c>
      <c r="H61" s="11" t="s">
        <v>412</v>
      </c>
      <c r="I61" s="18"/>
      <c r="J61" s="18" t="s">
        <v>51</v>
      </c>
      <c r="K61" s="18" t="s">
        <v>54</v>
      </c>
      <c r="L61" s="8" t="str">
        <f t="shared" si="2"/>
        <v>学校集団宿泊研修キャンプセンター学生Yβ</v>
      </c>
      <c r="M61" s="8" t="str">
        <f t="shared" si="3"/>
        <v>学校集団宿泊研修キャンプセンター学生</v>
      </c>
      <c r="N61" s="9">
        <v>600</v>
      </c>
      <c r="O61" s="10" t="s">
        <v>45</v>
      </c>
      <c r="Q61" s="20"/>
      <c r="R61" s="19"/>
      <c r="S61" s="20"/>
      <c r="T61" s="19"/>
      <c r="U61" s="19"/>
      <c r="V61" s="19"/>
      <c r="W61" s="19"/>
      <c r="Y61" s="19"/>
      <c r="Z61" s="19"/>
      <c r="AA61" s="183"/>
      <c r="AB61" s="210" t="s">
        <v>241</v>
      </c>
      <c r="AC61" s="122" t="s">
        <v>237</v>
      </c>
      <c r="AD61" s="123" t="s">
        <v>250</v>
      </c>
      <c r="AE61" s="168" t="str">
        <f t="shared" si="4"/>
        <v>学校集団宿泊研修ビジュアルオリエンテーリングb</v>
      </c>
      <c r="AF61" s="124" t="s">
        <v>246</v>
      </c>
      <c r="AG61" s="93"/>
      <c r="AH61" s="93"/>
      <c r="AI61" s="164"/>
      <c r="AJ61" s="93"/>
      <c r="AK61" s="165"/>
      <c r="AL61" s="19"/>
      <c r="AM61" s="19"/>
      <c r="AN61" s="19"/>
      <c r="AO61" s="19"/>
      <c r="AP61" s="19"/>
    </row>
    <row r="62" spans="6:49">
      <c r="F62" s="8" t="s">
        <v>93</v>
      </c>
      <c r="G62" s="8" t="s">
        <v>57</v>
      </c>
      <c r="H62" s="11" t="s">
        <v>80</v>
      </c>
      <c r="I62" s="18"/>
      <c r="J62" s="18" t="s">
        <v>51</v>
      </c>
      <c r="K62" s="18" t="s">
        <v>54</v>
      </c>
      <c r="L62" s="8" t="str">
        <f t="shared" si="2"/>
        <v>学校集団宿泊研修キャンプセンター大人Yβ</v>
      </c>
      <c r="M62" s="8" t="str">
        <f t="shared" si="3"/>
        <v>学校集団宿泊研修キャンプセンター大人</v>
      </c>
      <c r="N62" s="9">
        <v>600</v>
      </c>
      <c r="O62" s="10" t="s">
        <v>45</v>
      </c>
      <c r="Q62" s="20"/>
      <c r="R62" s="19"/>
      <c r="S62" s="20"/>
      <c r="T62" s="19"/>
      <c r="U62" s="19"/>
      <c r="V62" s="19"/>
      <c r="W62" s="19"/>
      <c r="Y62" s="19"/>
      <c r="Z62" s="19"/>
      <c r="AA62" s="183"/>
      <c r="AB62" s="210" t="s">
        <v>241</v>
      </c>
      <c r="AC62" s="122" t="s">
        <v>238</v>
      </c>
      <c r="AD62" s="123" t="s">
        <v>250</v>
      </c>
      <c r="AE62" s="168" t="str">
        <f t="shared" si="4"/>
        <v>学校集団宿泊研修館内動物ラリーb</v>
      </c>
      <c r="AF62" s="124" t="s">
        <v>246</v>
      </c>
      <c r="AG62" s="93"/>
      <c r="AH62" s="93"/>
      <c r="AI62" s="164"/>
      <c r="AJ62" s="93"/>
      <c r="AK62" s="165"/>
      <c r="AL62" s="19"/>
      <c r="AM62" s="19"/>
      <c r="AN62" s="19"/>
      <c r="AO62" s="19"/>
      <c r="AP62" s="19"/>
    </row>
    <row r="63" spans="6:49">
      <c r="F63" s="8" t="s">
        <v>93</v>
      </c>
      <c r="G63" s="8" t="s">
        <v>57</v>
      </c>
      <c r="H63" s="11" t="s">
        <v>41</v>
      </c>
      <c r="I63" s="17" t="s">
        <v>25</v>
      </c>
      <c r="J63" s="17" t="s">
        <v>43</v>
      </c>
      <c r="K63" s="17" t="s">
        <v>44</v>
      </c>
      <c r="L63" s="8" t="str">
        <f t="shared" si="2"/>
        <v>学校集団宿泊研修キャンプセンター未就学児（年少未満）減免Xα</v>
      </c>
      <c r="M63" s="8" t="str">
        <f t="shared" si="3"/>
        <v>学校集団宿泊研修キャンプセンター未就学児（年少未満）</v>
      </c>
      <c r="N63" s="13" t="s">
        <v>53</v>
      </c>
      <c r="O63" s="10" t="s">
        <v>45</v>
      </c>
      <c r="Q63" s="20"/>
      <c r="R63" s="19"/>
      <c r="S63" s="20"/>
      <c r="T63" s="19"/>
      <c r="U63" s="19"/>
      <c r="V63" s="19"/>
      <c r="W63" s="19"/>
      <c r="Y63" s="19"/>
      <c r="Z63" s="19"/>
      <c r="AA63" s="183"/>
      <c r="AB63" s="210" t="s">
        <v>241</v>
      </c>
      <c r="AC63" s="122" t="s">
        <v>228</v>
      </c>
      <c r="AD63" s="123" t="s">
        <v>250</v>
      </c>
      <c r="AE63" s="168" t="str">
        <f t="shared" si="4"/>
        <v>学校集団宿泊研修グループワークゲームb</v>
      </c>
      <c r="AF63" s="124" t="s">
        <v>246</v>
      </c>
      <c r="AG63" s="93"/>
      <c r="AH63" s="93"/>
      <c r="AI63" s="164"/>
      <c r="AJ63" s="93"/>
      <c r="AK63" s="165"/>
      <c r="AL63" s="19"/>
      <c r="AM63" s="19"/>
      <c r="AN63" s="19"/>
      <c r="AO63" s="19"/>
      <c r="AP63" s="19"/>
    </row>
    <row r="64" spans="6:49">
      <c r="F64" s="8" t="s">
        <v>93</v>
      </c>
      <c r="G64" s="8" t="s">
        <v>57</v>
      </c>
      <c r="H64" s="11" t="s">
        <v>47</v>
      </c>
      <c r="I64" s="17" t="s">
        <v>25</v>
      </c>
      <c r="J64" s="17" t="s">
        <v>43</v>
      </c>
      <c r="K64" s="17" t="s">
        <v>55</v>
      </c>
      <c r="L64" s="8" t="str">
        <f t="shared" si="2"/>
        <v>学校集団宿泊研修キャンプセンター未就学児（年少以上）減免Xα</v>
      </c>
      <c r="M64" s="8" t="str">
        <f t="shared" si="3"/>
        <v>学校集団宿泊研修キャンプセンター未就学児（年少以上）</v>
      </c>
      <c r="N64" s="13" t="s">
        <v>53</v>
      </c>
      <c r="O64" s="10" t="s">
        <v>45</v>
      </c>
      <c r="Q64" s="20"/>
      <c r="R64" s="19"/>
      <c r="S64" s="20"/>
      <c r="T64" s="19"/>
      <c r="U64" s="19"/>
      <c r="V64" s="19"/>
      <c r="W64" s="19"/>
      <c r="Y64" s="19"/>
      <c r="Z64" s="19"/>
      <c r="AA64" s="183"/>
      <c r="AB64" s="210" t="s">
        <v>241</v>
      </c>
      <c r="AC64" s="122" t="s">
        <v>227</v>
      </c>
      <c r="AD64" s="123" t="s">
        <v>250</v>
      </c>
      <c r="AE64" s="168" t="str">
        <f t="shared" si="4"/>
        <v>学校集団宿泊研修レクリエーション（キャンプファイヤー）b</v>
      </c>
      <c r="AF64" s="124" t="s">
        <v>246</v>
      </c>
      <c r="AG64" s="93"/>
      <c r="AH64" s="93"/>
      <c r="AI64" s="164"/>
      <c r="AJ64" s="93"/>
      <c r="AK64" s="165"/>
      <c r="AL64" s="19"/>
      <c r="AM64" s="19"/>
      <c r="AN64" s="19"/>
      <c r="AO64" s="19"/>
      <c r="AP64" s="19"/>
    </row>
    <row r="65" spans="6:42">
      <c r="F65" s="8" t="s">
        <v>93</v>
      </c>
      <c r="G65" s="8" t="s">
        <v>57</v>
      </c>
      <c r="H65" s="11" t="s">
        <v>397</v>
      </c>
      <c r="I65" s="17" t="s">
        <v>25</v>
      </c>
      <c r="J65" s="17" t="s">
        <v>43</v>
      </c>
      <c r="K65" s="17" t="s">
        <v>55</v>
      </c>
      <c r="L65" s="8" t="str">
        <f t="shared" si="2"/>
        <v>学校集団宿泊研修キャンプセンター子供（小学生～高校生）減免Xα</v>
      </c>
      <c r="M65" s="8" t="str">
        <f t="shared" si="3"/>
        <v>学校集団宿泊研修キャンプセンター子供（小学生～高校生）</v>
      </c>
      <c r="N65" s="13" t="s">
        <v>53</v>
      </c>
      <c r="O65" s="10" t="s">
        <v>45</v>
      </c>
      <c r="Q65" s="20"/>
      <c r="R65" s="19"/>
      <c r="S65" s="20"/>
      <c r="T65" s="19"/>
      <c r="U65" s="19"/>
      <c r="V65" s="19"/>
      <c r="W65" s="19"/>
      <c r="Y65" s="19"/>
      <c r="Z65" s="19"/>
      <c r="AA65" s="183"/>
      <c r="AB65" s="210" t="s">
        <v>241</v>
      </c>
      <c r="AC65" s="122" t="s">
        <v>229</v>
      </c>
      <c r="AD65" s="123" t="s">
        <v>250</v>
      </c>
      <c r="AE65" s="168" t="str">
        <f t="shared" si="4"/>
        <v>学校集団宿泊研修折り紙建築b</v>
      </c>
      <c r="AF65" s="124" t="s">
        <v>246</v>
      </c>
      <c r="AG65" s="93"/>
      <c r="AH65" s="93"/>
      <c r="AI65" s="164"/>
      <c r="AJ65" s="93"/>
      <c r="AK65" s="165"/>
      <c r="AL65" s="19"/>
      <c r="AM65" s="19"/>
      <c r="AN65" s="19"/>
      <c r="AO65" s="19"/>
      <c r="AP65" s="19"/>
    </row>
    <row r="66" spans="6:42">
      <c r="F66" s="8" t="s">
        <v>93</v>
      </c>
      <c r="G66" s="8" t="s">
        <v>57</v>
      </c>
      <c r="H66" s="11" t="s">
        <v>412</v>
      </c>
      <c r="I66" s="17" t="s">
        <v>25</v>
      </c>
      <c r="J66" s="17" t="s">
        <v>43</v>
      </c>
      <c r="K66" s="17" t="s">
        <v>55</v>
      </c>
      <c r="L66" s="8" t="str">
        <f t="shared" si="2"/>
        <v>学校集団宿泊研修キャンプセンター学生減免Xα</v>
      </c>
      <c r="M66" s="8" t="str">
        <f t="shared" si="3"/>
        <v>学校集団宿泊研修キャンプセンター学生</v>
      </c>
      <c r="N66" s="13" t="s">
        <v>53</v>
      </c>
      <c r="O66" s="10" t="s">
        <v>45</v>
      </c>
      <c r="Q66" s="20"/>
      <c r="R66" s="19"/>
      <c r="S66" s="20"/>
      <c r="T66" s="19"/>
      <c r="U66" s="19"/>
      <c r="V66" s="19"/>
      <c r="W66" s="19"/>
      <c r="Y66" s="19"/>
      <c r="Z66" s="19"/>
      <c r="AA66" s="183"/>
      <c r="AB66" s="210" t="s">
        <v>241</v>
      </c>
      <c r="AC66" s="122" t="s">
        <v>230</v>
      </c>
      <c r="AD66" s="123" t="s">
        <v>250</v>
      </c>
      <c r="AE66" s="168" t="str">
        <f t="shared" si="4"/>
        <v>学校集団宿泊研修うちわ作りb</v>
      </c>
      <c r="AF66" s="124" t="s">
        <v>246</v>
      </c>
      <c r="AG66" s="93"/>
      <c r="AH66" s="93"/>
      <c r="AI66" s="164"/>
      <c r="AJ66" s="93"/>
      <c r="AK66" s="165"/>
      <c r="AL66" s="19"/>
      <c r="AM66" s="19"/>
      <c r="AN66" s="19"/>
      <c r="AO66" s="19"/>
      <c r="AP66" s="19"/>
    </row>
    <row r="67" spans="6:42">
      <c r="F67" s="8" t="s">
        <v>93</v>
      </c>
      <c r="G67" s="8" t="s">
        <v>57</v>
      </c>
      <c r="H67" s="11" t="s">
        <v>80</v>
      </c>
      <c r="I67" s="17" t="s">
        <v>25</v>
      </c>
      <c r="J67" s="17" t="s">
        <v>43</v>
      </c>
      <c r="K67" s="17" t="s">
        <v>55</v>
      </c>
      <c r="L67" s="8" t="str">
        <f t="shared" si="2"/>
        <v>学校集団宿泊研修キャンプセンター大人減免Xα</v>
      </c>
      <c r="M67" s="8" t="str">
        <f t="shared" si="3"/>
        <v>学校集団宿泊研修キャンプセンター大人</v>
      </c>
      <c r="N67" s="9">
        <v>300</v>
      </c>
      <c r="O67" s="10" t="s">
        <v>45</v>
      </c>
      <c r="Q67" s="20"/>
      <c r="R67" s="19"/>
      <c r="S67" s="20"/>
      <c r="T67" s="19"/>
      <c r="U67" s="19"/>
      <c r="V67" s="19"/>
      <c r="W67" s="19"/>
      <c r="Y67" s="19"/>
      <c r="Z67" s="19"/>
      <c r="AA67" s="183"/>
      <c r="AB67" s="210" t="s">
        <v>241</v>
      </c>
      <c r="AC67" s="122" t="s">
        <v>231</v>
      </c>
      <c r="AD67" s="123" t="s">
        <v>250</v>
      </c>
      <c r="AE67" s="168" t="str">
        <f t="shared" si="4"/>
        <v>学校集団宿泊研修ストーンアートb</v>
      </c>
      <c r="AF67" s="124" t="s">
        <v>246</v>
      </c>
      <c r="AG67" s="93"/>
      <c r="AH67" s="93"/>
      <c r="AI67" s="164"/>
      <c r="AJ67" s="93"/>
      <c r="AK67" s="165"/>
      <c r="AL67" s="19"/>
      <c r="AM67" s="19"/>
      <c r="AN67" s="19"/>
      <c r="AO67" s="19"/>
      <c r="AP67" s="19"/>
    </row>
    <row r="68" spans="6:42">
      <c r="F68" s="8" t="s">
        <v>93</v>
      </c>
      <c r="G68" s="8" t="s">
        <v>57</v>
      </c>
      <c r="H68" s="11" t="s">
        <v>41</v>
      </c>
      <c r="I68" s="14" t="s">
        <v>25</v>
      </c>
      <c r="J68" s="14" t="s">
        <v>51</v>
      </c>
      <c r="K68" s="14" t="s">
        <v>55</v>
      </c>
      <c r="L68" s="8" t="str">
        <f t="shared" ref="L68:L82" si="8">F68&amp;G68&amp;H68&amp;I68&amp;J68&amp;K68</f>
        <v>学校集団宿泊研修キャンプセンター未就学児（年少未満）減免Yα</v>
      </c>
      <c r="M68" s="8" t="str">
        <f t="shared" ref="M68:M82" si="9">F68&amp;G68&amp;H68</f>
        <v>学校集団宿泊研修キャンプセンター未就学児（年少未満）</v>
      </c>
      <c r="N68" s="13" t="s">
        <v>53</v>
      </c>
      <c r="O68" s="10" t="s">
        <v>45</v>
      </c>
      <c r="Q68" s="20"/>
      <c r="R68" s="19"/>
      <c r="S68" s="20"/>
      <c r="T68" s="19"/>
      <c r="U68" s="19"/>
      <c r="V68" s="19"/>
      <c r="W68" s="19"/>
      <c r="Y68" s="19"/>
      <c r="Z68" s="19"/>
      <c r="AA68" s="183"/>
      <c r="AB68" s="210" t="s">
        <v>241</v>
      </c>
      <c r="AC68" s="122" t="s">
        <v>239</v>
      </c>
      <c r="AD68" s="123" t="s">
        <v>250</v>
      </c>
      <c r="AE68" s="168" t="str">
        <f t="shared" si="4"/>
        <v>学校集団宿泊研修ティッシュデザインb</v>
      </c>
      <c r="AF68" s="124" t="s">
        <v>246</v>
      </c>
      <c r="AG68" s="93"/>
      <c r="AH68" s="93"/>
      <c r="AI68" s="164"/>
      <c r="AJ68" s="93"/>
      <c r="AK68" s="165"/>
      <c r="AL68" s="19"/>
      <c r="AM68" s="19"/>
      <c r="AN68" s="19"/>
      <c r="AO68" s="19"/>
      <c r="AP68" s="19"/>
    </row>
    <row r="69" spans="6:42">
      <c r="F69" s="8" t="s">
        <v>93</v>
      </c>
      <c r="G69" s="8" t="s">
        <v>57</v>
      </c>
      <c r="H69" s="11" t="s">
        <v>47</v>
      </c>
      <c r="I69" s="14" t="s">
        <v>25</v>
      </c>
      <c r="J69" s="14" t="s">
        <v>51</v>
      </c>
      <c r="K69" s="14" t="s">
        <v>55</v>
      </c>
      <c r="L69" s="8" t="str">
        <f t="shared" si="8"/>
        <v>学校集団宿泊研修キャンプセンター未就学児（年少以上）減免Yα</v>
      </c>
      <c r="M69" s="8" t="str">
        <f t="shared" si="9"/>
        <v>学校集団宿泊研修キャンプセンター未就学児（年少以上）</v>
      </c>
      <c r="N69" s="13" t="s">
        <v>53</v>
      </c>
      <c r="O69" s="10" t="s">
        <v>45</v>
      </c>
      <c r="Q69" s="20"/>
      <c r="R69" s="19"/>
      <c r="S69" s="20"/>
      <c r="T69" s="19"/>
      <c r="U69" s="19"/>
      <c r="V69" s="19"/>
      <c r="W69" s="19"/>
      <c r="Y69" s="19"/>
      <c r="Z69" s="19"/>
      <c r="AA69" s="183"/>
      <c r="AB69" s="210" t="s">
        <v>241</v>
      </c>
      <c r="AC69" s="122" t="s">
        <v>319</v>
      </c>
      <c r="AD69" s="123" t="s">
        <v>250</v>
      </c>
      <c r="AE69" s="168" t="str">
        <f t="shared" ref="AE69:AE173" si="10">AB69&amp;AC69&amp;AD69</f>
        <v>学校集団宿泊研修屋内ボルダーb</v>
      </c>
      <c r="AF69" s="124" t="s">
        <v>246</v>
      </c>
      <c r="AG69" s="93"/>
      <c r="AH69" s="93"/>
      <c r="AI69" s="164"/>
      <c r="AJ69" s="93"/>
      <c r="AK69" s="165"/>
      <c r="AL69" s="19"/>
      <c r="AM69" s="19"/>
      <c r="AN69" s="19"/>
      <c r="AO69" s="19"/>
      <c r="AP69" s="19"/>
    </row>
    <row r="70" spans="6:42">
      <c r="F70" s="8" t="s">
        <v>93</v>
      </c>
      <c r="G70" s="8" t="s">
        <v>57</v>
      </c>
      <c r="H70" s="11" t="s">
        <v>397</v>
      </c>
      <c r="I70" s="14" t="s">
        <v>25</v>
      </c>
      <c r="J70" s="14" t="s">
        <v>51</v>
      </c>
      <c r="K70" s="14" t="s">
        <v>55</v>
      </c>
      <c r="L70" s="8" t="str">
        <f t="shared" si="8"/>
        <v>学校集団宿泊研修キャンプセンター子供（小学生～高校生）減免Yα</v>
      </c>
      <c r="M70" s="8" t="str">
        <f t="shared" si="9"/>
        <v>学校集団宿泊研修キャンプセンター子供（小学生～高校生）</v>
      </c>
      <c r="N70" s="13" t="s">
        <v>53</v>
      </c>
      <c r="O70" s="10" t="s">
        <v>45</v>
      </c>
      <c r="Q70" s="20"/>
      <c r="R70" s="19"/>
      <c r="S70" s="20"/>
      <c r="T70" s="19"/>
      <c r="U70" s="19"/>
      <c r="V70" s="19"/>
      <c r="W70" s="19"/>
      <c r="Y70" s="19"/>
      <c r="Z70" s="19"/>
      <c r="AA70" s="183"/>
      <c r="AB70" s="210" t="s">
        <v>241</v>
      </c>
      <c r="AC70" s="122" t="s">
        <v>320</v>
      </c>
      <c r="AD70" s="123" t="s">
        <v>250</v>
      </c>
      <c r="AE70" s="168" t="str">
        <f t="shared" si="10"/>
        <v>学校集団宿泊研修野外炊飯b</v>
      </c>
      <c r="AF70" s="124" t="s">
        <v>246</v>
      </c>
      <c r="AG70" s="93"/>
      <c r="AH70" s="93"/>
      <c r="AI70" s="164"/>
      <c r="AJ70" s="93"/>
      <c r="AK70" s="165"/>
      <c r="AL70" s="19"/>
      <c r="AM70" s="19"/>
      <c r="AN70" s="19"/>
      <c r="AO70" s="19"/>
      <c r="AP70" s="19"/>
    </row>
    <row r="71" spans="6:42">
      <c r="F71" s="8" t="s">
        <v>93</v>
      </c>
      <c r="G71" s="8" t="s">
        <v>57</v>
      </c>
      <c r="H71" s="11" t="s">
        <v>412</v>
      </c>
      <c r="I71" s="14" t="s">
        <v>25</v>
      </c>
      <c r="J71" s="14" t="s">
        <v>51</v>
      </c>
      <c r="K71" s="14" t="s">
        <v>55</v>
      </c>
      <c r="L71" s="8" t="str">
        <f t="shared" si="8"/>
        <v>学校集団宿泊研修キャンプセンター学生減免Yα</v>
      </c>
      <c r="M71" s="8" t="str">
        <f t="shared" si="9"/>
        <v>学校集団宿泊研修キャンプセンター学生</v>
      </c>
      <c r="N71" s="13" t="s">
        <v>53</v>
      </c>
      <c r="O71" s="10" t="s">
        <v>45</v>
      </c>
      <c r="Q71" s="20"/>
      <c r="R71" s="19"/>
      <c r="S71" s="20"/>
      <c r="T71" s="19"/>
      <c r="U71" s="19"/>
      <c r="V71" s="19"/>
      <c r="W71" s="19"/>
      <c r="Y71" s="19"/>
      <c r="Z71" s="19"/>
      <c r="AA71" s="183"/>
      <c r="AB71" s="210" t="s">
        <v>241</v>
      </c>
      <c r="AC71" s="122" t="s">
        <v>403</v>
      </c>
      <c r="AD71" s="123" t="s">
        <v>250</v>
      </c>
      <c r="AE71" s="168" t="str">
        <f t="shared" si="10"/>
        <v>学校集団宿泊研修ユニカール（ニュースポーツ）b</v>
      </c>
      <c r="AF71" s="124" t="s">
        <v>246</v>
      </c>
      <c r="AG71" s="93"/>
      <c r="AH71" s="93"/>
      <c r="AI71" s="164"/>
      <c r="AJ71" s="93"/>
      <c r="AK71" s="165"/>
      <c r="AL71" s="19"/>
      <c r="AM71" s="19"/>
      <c r="AN71" s="19"/>
      <c r="AO71" s="19"/>
      <c r="AP71" s="19"/>
    </row>
    <row r="72" spans="6:42">
      <c r="F72" s="8" t="s">
        <v>93</v>
      </c>
      <c r="G72" s="8" t="s">
        <v>57</v>
      </c>
      <c r="H72" s="11" t="s">
        <v>80</v>
      </c>
      <c r="I72" s="14" t="s">
        <v>25</v>
      </c>
      <c r="J72" s="14" t="s">
        <v>51</v>
      </c>
      <c r="K72" s="14" t="s">
        <v>55</v>
      </c>
      <c r="L72" s="8" t="str">
        <f t="shared" si="8"/>
        <v>学校集団宿泊研修キャンプセンター大人減免Yα</v>
      </c>
      <c r="M72" s="8" t="str">
        <f t="shared" si="9"/>
        <v>学校集団宿泊研修キャンプセンター大人</v>
      </c>
      <c r="N72" s="9">
        <v>300</v>
      </c>
      <c r="O72" s="10" t="s">
        <v>45</v>
      </c>
      <c r="Q72" s="20"/>
      <c r="R72" s="19"/>
      <c r="S72" s="20"/>
      <c r="T72" s="19"/>
      <c r="U72" s="19"/>
      <c r="V72" s="19"/>
      <c r="W72" s="19"/>
      <c r="Y72" s="19"/>
      <c r="Z72" s="19"/>
      <c r="AA72" s="183"/>
      <c r="AB72" s="210" t="s">
        <v>241</v>
      </c>
      <c r="AC72" s="122" t="s">
        <v>404</v>
      </c>
      <c r="AD72" s="123" t="s">
        <v>250</v>
      </c>
      <c r="AE72" s="168" t="str">
        <f t="shared" si="10"/>
        <v>学校集団宿泊研修キンボール（ニュースポーツ）b</v>
      </c>
      <c r="AF72" s="124" t="s">
        <v>246</v>
      </c>
      <c r="AG72" s="93"/>
      <c r="AH72" s="93"/>
      <c r="AI72" s="164"/>
      <c r="AJ72" s="93"/>
      <c r="AK72" s="165"/>
      <c r="AL72" s="19"/>
      <c r="AM72" s="19"/>
      <c r="AN72" s="19"/>
      <c r="AO72" s="19"/>
      <c r="AP72" s="19"/>
    </row>
    <row r="73" spans="6:42">
      <c r="F73" s="8" t="s">
        <v>93</v>
      </c>
      <c r="G73" s="8" t="s">
        <v>57</v>
      </c>
      <c r="H73" s="11" t="s">
        <v>41</v>
      </c>
      <c r="I73" s="15" t="s">
        <v>25</v>
      </c>
      <c r="J73" s="15" t="s">
        <v>43</v>
      </c>
      <c r="K73" s="15" t="s">
        <v>52</v>
      </c>
      <c r="L73" s="8" t="str">
        <f t="shared" si="8"/>
        <v>学校集団宿泊研修キャンプセンター未就学児（年少未満）減免Xβ</v>
      </c>
      <c r="M73" s="8" t="str">
        <f t="shared" si="9"/>
        <v>学校集団宿泊研修キャンプセンター未就学児（年少未満）</v>
      </c>
      <c r="N73" s="13" t="s">
        <v>53</v>
      </c>
      <c r="O73" s="10" t="s">
        <v>45</v>
      </c>
      <c r="Q73" s="20"/>
      <c r="R73" s="19"/>
      <c r="S73" s="20"/>
      <c r="T73" s="19"/>
      <c r="U73" s="19"/>
      <c r="V73" s="19"/>
      <c r="W73" s="19"/>
      <c r="Y73" s="19"/>
      <c r="Z73" s="19"/>
      <c r="AA73" s="183"/>
      <c r="AB73" s="210" t="s">
        <v>241</v>
      </c>
      <c r="AC73" s="122" t="s">
        <v>405</v>
      </c>
      <c r="AD73" s="123" t="s">
        <v>250</v>
      </c>
      <c r="AE73" s="168" t="str">
        <f t="shared" si="10"/>
        <v>学校集団宿泊研修クッブ（ニュースポーツ）b</v>
      </c>
      <c r="AF73" s="124" t="s">
        <v>246</v>
      </c>
      <c r="AG73" s="93"/>
      <c r="AH73" s="93"/>
      <c r="AI73" s="164"/>
      <c r="AJ73" s="93"/>
      <c r="AK73" s="165"/>
      <c r="AL73" s="19"/>
      <c r="AM73" s="19"/>
      <c r="AN73" s="19"/>
      <c r="AO73" s="19"/>
      <c r="AP73" s="19"/>
    </row>
    <row r="74" spans="6:42">
      <c r="F74" s="8" t="s">
        <v>93</v>
      </c>
      <c r="G74" s="8" t="s">
        <v>57</v>
      </c>
      <c r="H74" s="11" t="s">
        <v>47</v>
      </c>
      <c r="I74" s="15" t="s">
        <v>25</v>
      </c>
      <c r="J74" s="15" t="s">
        <v>43</v>
      </c>
      <c r="K74" s="15" t="s">
        <v>52</v>
      </c>
      <c r="L74" s="8" t="str">
        <f t="shared" si="8"/>
        <v>学校集団宿泊研修キャンプセンター未就学児（年少以上）減免Xβ</v>
      </c>
      <c r="M74" s="8" t="str">
        <f t="shared" si="9"/>
        <v>学校集団宿泊研修キャンプセンター未就学児（年少以上）</v>
      </c>
      <c r="N74" s="13" t="s">
        <v>53</v>
      </c>
      <c r="O74" s="10" t="s">
        <v>45</v>
      </c>
      <c r="Q74" s="20"/>
      <c r="R74" s="19"/>
      <c r="S74" s="20"/>
      <c r="T74" s="19"/>
      <c r="U74" s="19"/>
      <c r="V74" s="19"/>
      <c r="W74" s="19"/>
      <c r="Y74" s="19"/>
      <c r="Z74" s="19"/>
      <c r="AA74" s="183"/>
      <c r="AB74" s="210" t="s">
        <v>241</v>
      </c>
      <c r="AC74" s="122" t="s">
        <v>406</v>
      </c>
      <c r="AD74" s="123" t="s">
        <v>250</v>
      </c>
      <c r="AE74" s="168" t="str">
        <f t="shared" si="10"/>
        <v>学校集団宿泊研修フライングディスクゴルフ（ニュースポーツ）b</v>
      </c>
      <c r="AF74" s="124" t="s">
        <v>246</v>
      </c>
      <c r="AG74" s="93"/>
      <c r="AH74" s="93"/>
      <c r="AI74" s="164"/>
      <c r="AJ74" s="93"/>
      <c r="AK74" s="165"/>
      <c r="AL74" s="19"/>
      <c r="AM74" s="19"/>
      <c r="AN74" s="19"/>
      <c r="AO74" s="19"/>
      <c r="AP74" s="19"/>
    </row>
    <row r="75" spans="6:42">
      <c r="F75" s="8" t="s">
        <v>93</v>
      </c>
      <c r="G75" s="8" t="s">
        <v>57</v>
      </c>
      <c r="H75" s="11" t="s">
        <v>397</v>
      </c>
      <c r="I75" s="15" t="s">
        <v>25</v>
      </c>
      <c r="J75" s="15" t="s">
        <v>43</v>
      </c>
      <c r="K75" s="15" t="s">
        <v>52</v>
      </c>
      <c r="L75" s="8" t="str">
        <f t="shared" si="8"/>
        <v>学校集団宿泊研修キャンプセンター子供（小学生～高校生）減免Xβ</v>
      </c>
      <c r="M75" s="8" t="str">
        <f t="shared" si="9"/>
        <v>学校集団宿泊研修キャンプセンター子供（小学生～高校生）</v>
      </c>
      <c r="N75" s="13" t="s">
        <v>53</v>
      </c>
      <c r="O75" s="10" t="s">
        <v>45</v>
      </c>
      <c r="Q75" s="20"/>
      <c r="R75" s="19"/>
      <c r="S75" s="20"/>
      <c r="T75" s="19"/>
      <c r="U75" s="19"/>
      <c r="V75" s="19"/>
      <c r="W75" s="19"/>
      <c r="Y75" s="19"/>
      <c r="Z75" s="19"/>
      <c r="AA75" s="183"/>
      <c r="AB75" s="210" t="s">
        <v>241</v>
      </c>
      <c r="AC75" s="122" t="s">
        <v>407</v>
      </c>
      <c r="AD75" s="123" t="s">
        <v>250</v>
      </c>
      <c r="AE75" s="168" t="str">
        <f t="shared" si="10"/>
        <v>学校集団宿泊研修グラウンドゴルフ（ニュースポーツ）b</v>
      </c>
      <c r="AF75" s="124" t="s">
        <v>246</v>
      </c>
      <c r="AG75" s="93"/>
      <c r="AH75" s="93"/>
      <c r="AI75" s="164"/>
      <c r="AJ75" s="93"/>
      <c r="AK75" s="165"/>
      <c r="AL75" s="19"/>
      <c r="AM75" s="19"/>
      <c r="AN75" s="19"/>
      <c r="AO75" s="19"/>
      <c r="AP75" s="19"/>
    </row>
    <row r="76" spans="6:42">
      <c r="F76" s="8" t="s">
        <v>93</v>
      </c>
      <c r="G76" s="8" t="s">
        <v>57</v>
      </c>
      <c r="H76" s="11" t="s">
        <v>412</v>
      </c>
      <c r="I76" s="15" t="s">
        <v>25</v>
      </c>
      <c r="J76" s="15" t="s">
        <v>43</v>
      </c>
      <c r="K76" s="15" t="s">
        <v>52</v>
      </c>
      <c r="L76" s="8" t="str">
        <f t="shared" si="8"/>
        <v>学校集団宿泊研修キャンプセンター学生減免Xβ</v>
      </c>
      <c r="M76" s="8" t="str">
        <f t="shared" si="9"/>
        <v>学校集団宿泊研修キャンプセンター学生</v>
      </c>
      <c r="N76" s="13" t="s">
        <v>53</v>
      </c>
      <c r="O76" s="10" t="s">
        <v>45</v>
      </c>
      <c r="Q76" s="20"/>
      <c r="R76" s="19"/>
      <c r="S76" s="20"/>
      <c r="T76" s="19"/>
      <c r="U76" s="19"/>
      <c r="V76" s="19"/>
      <c r="W76" s="19"/>
      <c r="Y76" s="19"/>
      <c r="Z76" s="19"/>
      <c r="AA76" s="183"/>
      <c r="AB76" s="210" t="s">
        <v>241</v>
      </c>
      <c r="AC76" s="122" t="s">
        <v>408</v>
      </c>
      <c r="AD76" s="123" t="s">
        <v>250</v>
      </c>
      <c r="AE76" s="168" t="str">
        <f t="shared" si="10"/>
        <v>学校集団宿泊研修インディアカ（ニュースポーツ）b</v>
      </c>
      <c r="AF76" s="124" t="s">
        <v>246</v>
      </c>
      <c r="AG76" s="93"/>
      <c r="AH76" s="93"/>
      <c r="AI76" s="164"/>
      <c r="AJ76" s="93"/>
      <c r="AK76" s="165"/>
      <c r="AL76" s="19"/>
      <c r="AM76" s="19"/>
      <c r="AN76" s="19"/>
      <c r="AO76" s="19"/>
      <c r="AP76" s="19"/>
    </row>
    <row r="77" spans="6:42">
      <c r="F77" s="8" t="s">
        <v>93</v>
      </c>
      <c r="G77" s="8" t="s">
        <v>57</v>
      </c>
      <c r="H77" s="11" t="s">
        <v>80</v>
      </c>
      <c r="I77" s="15" t="s">
        <v>25</v>
      </c>
      <c r="J77" s="15" t="s">
        <v>43</v>
      </c>
      <c r="K77" s="15" t="s">
        <v>52</v>
      </c>
      <c r="L77" s="8" t="str">
        <f t="shared" si="8"/>
        <v>学校集団宿泊研修キャンプセンター大人減免Xβ</v>
      </c>
      <c r="M77" s="8" t="str">
        <f t="shared" si="9"/>
        <v>学校集団宿泊研修キャンプセンター大人</v>
      </c>
      <c r="N77" s="9">
        <v>300</v>
      </c>
      <c r="O77" s="10" t="s">
        <v>45</v>
      </c>
      <c r="Q77" s="20"/>
      <c r="R77" s="19"/>
      <c r="S77" s="20"/>
      <c r="T77" s="19"/>
      <c r="U77" s="19"/>
      <c r="V77" s="19"/>
      <c r="W77" s="19"/>
      <c r="Y77" s="19"/>
      <c r="Z77" s="19"/>
      <c r="AA77" s="183"/>
      <c r="AB77" s="210" t="s">
        <v>241</v>
      </c>
      <c r="AC77" s="122" t="s">
        <v>409</v>
      </c>
      <c r="AD77" s="123" t="s">
        <v>250</v>
      </c>
      <c r="AE77" s="168" t="str">
        <f t="shared" si="10"/>
        <v>学校集団宿泊研修ペタンク（ニュースポーツ）b</v>
      </c>
      <c r="AF77" s="124" t="s">
        <v>246</v>
      </c>
      <c r="AG77" s="93"/>
      <c r="AH77" s="93"/>
      <c r="AI77" s="164"/>
      <c r="AJ77" s="93"/>
      <c r="AK77" s="165"/>
      <c r="AL77" s="19"/>
      <c r="AM77" s="19"/>
      <c r="AN77" s="19"/>
      <c r="AO77" s="19"/>
      <c r="AP77" s="19"/>
    </row>
    <row r="78" spans="6:42">
      <c r="F78" s="8" t="s">
        <v>93</v>
      </c>
      <c r="G78" s="8" t="s">
        <v>57</v>
      </c>
      <c r="H78" s="11" t="s">
        <v>41</v>
      </c>
      <c r="I78" s="18" t="s">
        <v>25</v>
      </c>
      <c r="J78" s="18" t="s">
        <v>51</v>
      </c>
      <c r="K78" s="18" t="s">
        <v>52</v>
      </c>
      <c r="L78" s="8" t="str">
        <f t="shared" si="8"/>
        <v>学校集団宿泊研修キャンプセンター未就学児（年少未満）減免Yβ</v>
      </c>
      <c r="M78" s="8" t="str">
        <f t="shared" si="9"/>
        <v>学校集団宿泊研修キャンプセンター未就学児（年少未満）</v>
      </c>
      <c r="N78" s="13" t="s">
        <v>53</v>
      </c>
      <c r="O78" s="10" t="s">
        <v>45</v>
      </c>
      <c r="Q78" s="20"/>
      <c r="R78" s="19"/>
      <c r="S78" s="20"/>
      <c r="T78" s="19"/>
      <c r="U78" s="19"/>
      <c r="V78" s="19"/>
      <c r="W78" s="19"/>
      <c r="Y78" s="19"/>
      <c r="Z78" s="19"/>
      <c r="AA78" s="183"/>
      <c r="AB78" s="210" t="s">
        <v>241</v>
      </c>
      <c r="AC78" s="122" t="s">
        <v>410</v>
      </c>
      <c r="AD78" s="123" t="s">
        <v>250</v>
      </c>
      <c r="AE78" s="168" t="str">
        <f t="shared" si="10"/>
        <v>学校集団宿泊研修ボッチャ（ニュースポーツ）b</v>
      </c>
      <c r="AF78" s="124" t="s">
        <v>246</v>
      </c>
      <c r="AG78" s="93"/>
      <c r="AH78" s="93"/>
      <c r="AI78" s="164"/>
      <c r="AJ78" s="93"/>
      <c r="AK78" s="165"/>
      <c r="AL78" s="19"/>
      <c r="AM78" s="19"/>
      <c r="AN78" s="19"/>
      <c r="AO78" s="19"/>
      <c r="AP78" s="19"/>
    </row>
    <row r="79" spans="6:42">
      <c r="F79" s="8" t="s">
        <v>93</v>
      </c>
      <c r="G79" s="8" t="s">
        <v>57</v>
      </c>
      <c r="H79" s="11" t="s">
        <v>47</v>
      </c>
      <c r="I79" s="18" t="s">
        <v>25</v>
      </c>
      <c r="J79" s="18" t="s">
        <v>51</v>
      </c>
      <c r="K79" s="18" t="s">
        <v>52</v>
      </c>
      <c r="L79" s="8" t="str">
        <f t="shared" si="8"/>
        <v>学校集団宿泊研修キャンプセンター未就学児（年少以上）減免Yβ</v>
      </c>
      <c r="M79" s="8" t="str">
        <f t="shared" si="9"/>
        <v>学校集団宿泊研修キャンプセンター未就学児（年少以上）</v>
      </c>
      <c r="N79" s="13" t="s">
        <v>53</v>
      </c>
      <c r="O79" s="10" t="s">
        <v>45</v>
      </c>
      <c r="Q79" s="20"/>
      <c r="R79" s="19"/>
      <c r="S79" s="20"/>
      <c r="T79" s="19"/>
      <c r="U79" s="19"/>
      <c r="V79" s="19"/>
      <c r="W79" s="19"/>
      <c r="Y79" s="19"/>
      <c r="Z79" s="19"/>
      <c r="AA79" s="183"/>
      <c r="AB79" s="210" t="s">
        <v>241</v>
      </c>
      <c r="AC79" s="122" t="s">
        <v>321</v>
      </c>
      <c r="AD79" s="123" t="s">
        <v>250</v>
      </c>
      <c r="AE79" s="168" t="str">
        <f t="shared" si="10"/>
        <v>学校集団宿泊研修ドミノ（室内）b</v>
      </c>
      <c r="AF79" s="124" t="s">
        <v>246</v>
      </c>
      <c r="AG79" s="93"/>
      <c r="AH79" s="93"/>
      <c r="AI79" s="164"/>
      <c r="AJ79" s="93"/>
      <c r="AK79" s="165"/>
      <c r="AL79" s="19"/>
      <c r="AM79" s="19"/>
      <c r="AN79" s="19"/>
      <c r="AO79" s="19"/>
      <c r="AP79" s="19"/>
    </row>
    <row r="80" spans="6:42">
      <c r="F80" s="8" t="s">
        <v>93</v>
      </c>
      <c r="G80" s="8" t="s">
        <v>57</v>
      </c>
      <c r="H80" s="11" t="s">
        <v>397</v>
      </c>
      <c r="I80" s="18" t="s">
        <v>25</v>
      </c>
      <c r="J80" s="18" t="s">
        <v>51</v>
      </c>
      <c r="K80" s="18" t="s">
        <v>52</v>
      </c>
      <c r="L80" s="8" t="str">
        <f t="shared" si="8"/>
        <v>学校集団宿泊研修キャンプセンター子供（小学生～高校生）減免Yβ</v>
      </c>
      <c r="M80" s="8" t="str">
        <f t="shared" si="9"/>
        <v>学校集団宿泊研修キャンプセンター子供（小学生～高校生）</v>
      </c>
      <c r="N80" s="13" t="s">
        <v>53</v>
      </c>
      <c r="O80" s="10" t="s">
        <v>45</v>
      </c>
      <c r="Q80" s="20"/>
      <c r="R80" s="19"/>
      <c r="S80" s="20"/>
      <c r="T80" s="19"/>
      <c r="U80" s="19"/>
      <c r="V80" s="19"/>
      <c r="W80" s="19"/>
      <c r="Y80" s="19"/>
      <c r="Z80" s="19"/>
      <c r="AA80" s="183"/>
      <c r="AB80" s="210" t="s">
        <v>241</v>
      </c>
      <c r="AC80" s="122" t="s">
        <v>322</v>
      </c>
      <c r="AD80" s="123" t="s">
        <v>250</v>
      </c>
      <c r="AE80" s="168" t="str">
        <f t="shared" si="10"/>
        <v>学校集団宿泊研修カプラブロック（室内）b</v>
      </c>
      <c r="AF80" s="124" t="s">
        <v>246</v>
      </c>
      <c r="AG80" s="93"/>
      <c r="AH80" s="93"/>
      <c r="AI80" s="164"/>
      <c r="AJ80" s="93"/>
      <c r="AK80" s="165"/>
      <c r="AL80" s="19"/>
      <c r="AM80" s="19"/>
      <c r="AN80" s="19"/>
      <c r="AO80" s="19"/>
      <c r="AP80" s="19"/>
    </row>
    <row r="81" spans="6:42">
      <c r="F81" s="8" t="s">
        <v>93</v>
      </c>
      <c r="G81" s="8" t="s">
        <v>57</v>
      </c>
      <c r="H81" s="11" t="s">
        <v>412</v>
      </c>
      <c r="I81" s="18" t="s">
        <v>25</v>
      </c>
      <c r="J81" s="18" t="s">
        <v>51</v>
      </c>
      <c r="K81" s="18" t="s">
        <v>52</v>
      </c>
      <c r="L81" s="8" t="str">
        <f t="shared" si="8"/>
        <v>学校集団宿泊研修キャンプセンター学生減免Yβ</v>
      </c>
      <c r="M81" s="8" t="str">
        <f t="shared" si="9"/>
        <v>学校集団宿泊研修キャンプセンター学生</v>
      </c>
      <c r="N81" s="13" t="s">
        <v>53</v>
      </c>
      <c r="O81" s="10" t="s">
        <v>45</v>
      </c>
      <c r="Q81" s="20"/>
      <c r="R81" s="19"/>
      <c r="S81" s="20"/>
      <c r="T81" s="19"/>
      <c r="U81" s="19"/>
      <c r="V81" s="19"/>
      <c r="W81" s="19"/>
      <c r="Y81" s="19"/>
      <c r="Z81" s="19"/>
      <c r="AA81" s="183"/>
      <c r="AB81" s="210" t="s">
        <v>241</v>
      </c>
      <c r="AC81" s="122" t="s">
        <v>411</v>
      </c>
      <c r="AD81" s="123" t="s">
        <v>250</v>
      </c>
      <c r="AE81" s="168" t="str">
        <f t="shared" si="10"/>
        <v>学校集団宿泊研修Xロープバトル（ニュースポーツ）b</v>
      </c>
      <c r="AF81" s="124" t="s">
        <v>246</v>
      </c>
      <c r="AG81" s="93"/>
      <c r="AH81" s="93"/>
      <c r="AI81" s="164"/>
      <c r="AJ81" s="93"/>
      <c r="AK81" s="165"/>
      <c r="AL81" s="19"/>
      <c r="AM81" s="19"/>
      <c r="AN81" s="19"/>
      <c r="AO81" s="19"/>
      <c r="AP81" s="19"/>
    </row>
    <row r="82" spans="6:42">
      <c r="F82" s="8" t="s">
        <v>93</v>
      </c>
      <c r="G82" s="8" t="s">
        <v>57</v>
      </c>
      <c r="H82" s="11" t="s">
        <v>80</v>
      </c>
      <c r="I82" s="18" t="s">
        <v>25</v>
      </c>
      <c r="J82" s="18" t="s">
        <v>51</v>
      </c>
      <c r="K82" s="18" t="s">
        <v>52</v>
      </c>
      <c r="L82" s="8" t="str">
        <f t="shared" si="8"/>
        <v>学校集団宿泊研修キャンプセンター大人減免Yβ</v>
      </c>
      <c r="M82" s="8" t="str">
        <f t="shared" si="9"/>
        <v>学校集団宿泊研修キャンプセンター大人</v>
      </c>
      <c r="N82" s="9">
        <v>300</v>
      </c>
      <c r="O82" s="10" t="s">
        <v>45</v>
      </c>
      <c r="Q82" s="20"/>
      <c r="R82" s="19"/>
      <c r="S82" s="20"/>
      <c r="T82" s="19"/>
      <c r="U82" s="19"/>
      <c r="V82" s="19"/>
      <c r="W82" s="19"/>
      <c r="Y82" s="19"/>
      <c r="Z82" s="19"/>
      <c r="AA82" s="183"/>
      <c r="AB82" s="210" t="s">
        <v>241</v>
      </c>
      <c r="AC82" s="122" t="s">
        <v>323</v>
      </c>
      <c r="AD82" s="123" t="s">
        <v>250</v>
      </c>
      <c r="AE82" s="168" t="str">
        <f t="shared" si="10"/>
        <v>学校集団宿泊研修キャンプファイヤーb</v>
      </c>
      <c r="AF82" s="124" t="s">
        <v>246</v>
      </c>
      <c r="AG82" s="93"/>
      <c r="AH82" s="93"/>
      <c r="AI82" s="164"/>
      <c r="AJ82" s="93"/>
      <c r="AK82" s="165"/>
      <c r="AL82" s="19"/>
      <c r="AM82" s="19"/>
      <c r="AN82" s="19"/>
      <c r="AO82" s="19"/>
      <c r="AP82" s="19"/>
    </row>
    <row r="83" spans="6:42">
      <c r="F83" s="8" t="s">
        <v>81</v>
      </c>
      <c r="G83" s="8" t="s">
        <v>59</v>
      </c>
      <c r="H83" s="11" t="s">
        <v>41</v>
      </c>
      <c r="I83" s="17"/>
      <c r="J83" s="17" t="s">
        <v>43</v>
      </c>
      <c r="K83" s="17" t="s">
        <v>44</v>
      </c>
      <c r="L83" s="8" t="str">
        <f>F83&amp;G83&amp;H83&amp;I83&amp;J83&amp;K83</f>
        <v>青少年団体宿泊棟未就学児（年少未満）Xα</v>
      </c>
      <c r="M83" s="8" t="str">
        <f>F83&amp;G83&amp;H83</f>
        <v>青少年団体宿泊棟未就学児（年少未満）</v>
      </c>
      <c r="N83" s="9">
        <v>0</v>
      </c>
      <c r="O83" s="10" t="s">
        <v>45</v>
      </c>
      <c r="Q83" s="20"/>
      <c r="R83" s="19"/>
      <c r="S83" s="20"/>
      <c r="T83" s="19"/>
      <c r="U83" s="19"/>
      <c r="V83" s="19"/>
      <c r="W83" s="19"/>
      <c r="Y83" s="19"/>
      <c r="Z83" s="19"/>
      <c r="AA83" s="183"/>
      <c r="AB83" s="210" t="s">
        <v>241</v>
      </c>
      <c r="AC83" s="122" t="s">
        <v>324</v>
      </c>
      <c r="AD83" s="123" t="s">
        <v>250</v>
      </c>
      <c r="AE83" s="168" t="str">
        <f t="shared" si="10"/>
        <v>学校集団宿泊研修キャンドルサービスb</v>
      </c>
      <c r="AF83" s="124" t="s">
        <v>246</v>
      </c>
      <c r="AG83" s="93"/>
      <c r="AH83" s="93"/>
      <c r="AI83" s="164"/>
      <c r="AJ83" s="93"/>
      <c r="AK83" s="165"/>
      <c r="AL83" s="19"/>
      <c r="AM83" s="19"/>
      <c r="AN83" s="19"/>
      <c r="AO83" s="19"/>
      <c r="AP83" s="19"/>
    </row>
    <row r="84" spans="6:42">
      <c r="F84" s="8" t="s">
        <v>81</v>
      </c>
      <c r="G84" s="8" t="s">
        <v>59</v>
      </c>
      <c r="H84" s="11" t="s">
        <v>47</v>
      </c>
      <c r="I84" s="17"/>
      <c r="J84" s="17" t="s">
        <v>43</v>
      </c>
      <c r="K84" s="17" t="s">
        <v>44</v>
      </c>
      <c r="L84" s="8" t="str">
        <f t="shared" ref="L84:L147" si="11">F84&amp;G84&amp;H84&amp;I84&amp;J84&amp;K84</f>
        <v>青少年団体宿泊棟未就学児（年少以上）Xα</v>
      </c>
      <c r="M84" s="8" t="str">
        <f t="shared" ref="M84:M147" si="12">F84&amp;G84&amp;H84</f>
        <v>青少年団体宿泊棟未就学児（年少以上）</v>
      </c>
      <c r="N84" s="9">
        <v>300</v>
      </c>
      <c r="O84" s="10" t="s">
        <v>48</v>
      </c>
      <c r="Q84" s="20"/>
      <c r="R84" s="19"/>
      <c r="S84" s="20"/>
      <c r="T84" s="19"/>
      <c r="U84" s="19"/>
      <c r="V84" s="19"/>
      <c r="W84" s="19"/>
      <c r="Y84" s="19"/>
      <c r="Z84" s="19"/>
      <c r="AA84" s="183"/>
      <c r="AB84" s="210" t="s">
        <v>241</v>
      </c>
      <c r="AC84" s="122" t="s">
        <v>325</v>
      </c>
      <c r="AD84" s="123" t="s">
        <v>250</v>
      </c>
      <c r="AE84" s="168" t="str">
        <f t="shared" si="10"/>
        <v>学校集団宿泊研修ＯＺＵリンピックb</v>
      </c>
      <c r="AF84" s="124" t="s">
        <v>246</v>
      </c>
      <c r="AG84" s="93"/>
      <c r="AH84" s="93"/>
      <c r="AI84" s="164"/>
      <c r="AJ84" s="93"/>
      <c r="AK84" s="165"/>
      <c r="AL84" s="19"/>
      <c r="AM84" s="19"/>
      <c r="AN84" s="19"/>
      <c r="AO84" s="19"/>
      <c r="AP84" s="19"/>
    </row>
    <row r="85" spans="6:42">
      <c r="F85" s="8" t="s">
        <v>81</v>
      </c>
      <c r="G85" s="8" t="s">
        <v>59</v>
      </c>
      <c r="H85" s="11" t="s">
        <v>397</v>
      </c>
      <c r="I85" s="17"/>
      <c r="J85" s="17" t="s">
        <v>43</v>
      </c>
      <c r="K85" s="17" t="s">
        <v>44</v>
      </c>
      <c r="L85" s="8" t="str">
        <f t="shared" si="11"/>
        <v>青少年団体宿泊棟子供（小学生～高校生）Xα</v>
      </c>
      <c r="M85" s="8" t="str">
        <f t="shared" si="12"/>
        <v>青少年団体宿泊棟子供（小学生～高校生）</v>
      </c>
      <c r="N85" s="9">
        <v>600</v>
      </c>
      <c r="O85" s="10" t="s">
        <v>48</v>
      </c>
      <c r="Q85" s="20"/>
      <c r="R85" s="19"/>
      <c r="S85" s="20"/>
      <c r="T85" s="19"/>
      <c r="U85" s="19"/>
      <c r="V85" s="19"/>
      <c r="W85" s="19"/>
      <c r="Y85" s="19"/>
      <c r="Z85" s="19"/>
      <c r="AA85" s="183"/>
      <c r="AB85" s="210" t="s">
        <v>241</v>
      </c>
      <c r="AC85" s="122" t="s">
        <v>326</v>
      </c>
      <c r="AD85" s="123" t="s">
        <v>250</v>
      </c>
      <c r="AE85" s="168" t="str">
        <f t="shared" si="10"/>
        <v>学校集団宿泊研修ときが森こども冒険プログラムb</v>
      </c>
      <c r="AF85" s="124" t="s">
        <v>246</v>
      </c>
      <c r="AG85" s="93"/>
      <c r="AH85" s="93"/>
      <c r="AI85" s="164"/>
      <c r="AJ85" s="93"/>
      <c r="AK85" s="165"/>
      <c r="AL85" s="19"/>
      <c r="AM85" s="19"/>
      <c r="AN85" s="19"/>
      <c r="AO85" s="19"/>
      <c r="AP85" s="19"/>
    </row>
    <row r="86" spans="6:42">
      <c r="F86" s="8" t="s">
        <v>81</v>
      </c>
      <c r="G86" s="8" t="s">
        <v>59</v>
      </c>
      <c r="H86" s="11" t="s">
        <v>412</v>
      </c>
      <c r="I86" s="17"/>
      <c r="J86" s="17" t="s">
        <v>43</v>
      </c>
      <c r="K86" s="17" t="s">
        <v>44</v>
      </c>
      <c r="L86" s="8" t="str">
        <f t="shared" si="11"/>
        <v>青少年団体宿泊棟学生Xα</v>
      </c>
      <c r="M86" s="8" t="str">
        <f t="shared" si="12"/>
        <v>青少年団体宿泊棟学生</v>
      </c>
      <c r="N86" s="9">
        <v>1200</v>
      </c>
      <c r="O86" s="10" t="s">
        <v>50</v>
      </c>
      <c r="Q86" s="20"/>
      <c r="R86" s="19"/>
      <c r="S86" s="20"/>
      <c r="T86" s="19"/>
      <c r="U86" s="19"/>
      <c r="V86" s="19"/>
      <c r="W86" s="19"/>
      <c r="Y86" s="19"/>
      <c r="Z86" s="19"/>
      <c r="AA86" s="183"/>
      <c r="AB86" s="211" t="s">
        <v>241</v>
      </c>
      <c r="AC86" s="198" t="s">
        <v>218</v>
      </c>
      <c r="AD86" s="199" t="s">
        <v>248</v>
      </c>
      <c r="AE86" s="200" t="str">
        <f t="shared" ref="AE86:AE126" si="13">AB86&amp;AC86&amp;AD86</f>
        <v>学校集団宿泊研修カヌー（平水版）［２人１艇］c</v>
      </c>
      <c r="AF86" s="201" t="s">
        <v>246</v>
      </c>
      <c r="AG86" s="93"/>
      <c r="AH86" s="93"/>
      <c r="AI86" s="164"/>
      <c r="AJ86" s="93"/>
      <c r="AK86" s="165"/>
      <c r="AL86" s="19"/>
      <c r="AM86" s="19"/>
      <c r="AN86" s="19"/>
      <c r="AO86" s="19"/>
      <c r="AP86" s="19"/>
    </row>
    <row r="87" spans="6:42">
      <c r="F87" s="8" t="s">
        <v>81</v>
      </c>
      <c r="G87" s="8" t="s">
        <v>59</v>
      </c>
      <c r="H87" s="11" t="s">
        <v>80</v>
      </c>
      <c r="I87" s="17"/>
      <c r="J87" s="17" t="s">
        <v>43</v>
      </c>
      <c r="K87" s="17" t="s">
        <v>44</v>
      </c>
      <c r="L87" s="8" t="str">
        <f t="shared" si="11"/>
        <v>青少年団体宿泊棟大人Xα</v>
      </c>
      <c r="M87" s="8" t="str">
        <f t="shared" si="12"/>
        <v>青少年団体宿泊棟大人</v>
      </c>
      <c r="N87" s="9">
        <v>1200</v>
      </c>
      <c r="O87" s="10" t="s">
        <v>45</v>
      </c>
      <c r="Q87" s="20"/>
      <c r="R87" s="19"/>
      <c r="S87" s="20"/>
      <c r="T87" s="19"/>
      <c r="U87" s="19"/>
      <c r="V87" s="19"/>
      <c r="W87" s="19"/>
      <c r="Y87" s="19"/>
      <c r="Z87" s="19"/>
      <c r="AA87" s="183"/>
      <c r="AB87" s="211" t="s">
        <v>241</v>
      </c>
      <c r="AC87" s="198" t="s">
        <v>219</v>
      </c>
      <c r="AD87" s="199" t="s">
        <v>248</v>
      </c>
      <c r="AE87" s="200" t="str">
        <f t="shared" si="13"/>
        <v>学校集団宿泊研修カヌー（平水版）［１人１艇］c</v>
      </c>
      <c r="AF87" s="201" t="s">
        <v>246</v>
      </c>
      <c r="AG87" s="93"/>
      <c r="AH87" s="93"/>
      <c r="AI87" s="164"/>
      <c r="AJ87" s="93"/>
      <c r="AK87" s="165"/>
      <c r="AL87" s="19"/>
      <c r="AM87" s="19"/>
      <c r="AN87" s="19"/>
      <c r="AO87" s="19"/>
      <c r="AP87" s="19"/>
    </row>
    <row r="88" spans="6:42">
      <c r="F88" s="8" t="s">
        <v>81</v>
      </c>
      <c r="G88" s="8" t="s">
        <v>59</v>
      </c>
      <c r="H88" s="11" t="s">
        <v>41</v>
      </c>
      <c r="I88" s="14"/>
      <c r="J88" s="14" t="s">
        <v>51</v>
      </c>
      <c r="K88" s="14" t="s">
        <v>44</v>
      </c>
      <c r="L88" s="8" t="str">
        <f t="shared" si="11"/>
        <v>青少年団体宿泊棟未就学児（年少未満）Yα</v>
      </c>
      <c r="M88" s="8" t="str">
        <f t="shared" si="12"/>
        <v>青少年団体宿泊棟未就学児（年少未満）</v>
      </c>
      <c r="N88" s="9">
        <v>0</v>
      </c>
      <c r="O88" s="10" t="s">
        <v>45</v>
      </c>
      <c r="Q88" s="20"/>
      <c r="R88" s="19"/>
      <c r="S88" s="20"/>
      <c r="T88" s="19"/>
      <c r="U88" s="19"/>
      <c r="V88" s="19"/>
      <c r="W88" s="19"/>
      <c r="Y88" s="19"/>
      <c r="Z88" s="19"/>
      <c r="AA88" s="183"/>
      <c r="AB88" s="211" t="s">
        <v>241</v>
      </c>
      <c r="AC88" s="198" t="s">
        <v>220</v>
      </c>
      <c r="AD88" s="199" t="s">
        <v>248</v>
      </c>
      <c r="AE88" s="200" t="str">
        <f t="shared" si="13"/>
        <v>学校集団宿泊研修マウンテンバイクc</v>
      </c>
      <c r="AF88" s="201" t="s">
        <v>246</v>
      </c>
      <c r="AG88" s="93"/>
      <c r="AH88" s="93"/>
      <c r="AI88" s="164"/>
      <c r="AJ88" s="93"/>
      <c r="AK88" s="165"/>
      <c r="AL88" s="19"/>
      <c r="AM88" s="19"/>
      <c r="AN88" s="19"/>
      <c r="AO88" s="19"/>
      <c r="AP88" s="19"/>
    </row>
    <row r="89" spans="6:42">
      <c r="F89" s="8" t="s">
        <v>81</v>
      </c>
      <c r="G89" s="8" t="s">
        <v>59</v>
      </c>
      <c r="H89" s="11" t="s">
        <v>47</v>
      </c>
      <c r="I89" s="14"/>
      <c r="J89" s="14" t="s">
        <v>51</v>
      </c>
      <c r="K89" s="14" t="s">
        <v>44</v>
      </c>
      <c r="L89" s="8" t="str">
        <f t="shared" si="11"/>
        <v>青少年団体宿泊棟未就学児（年少以上）Yα</v>
      </c>
      <c r="M89" s="8" t="str">
        <f t="shared" si="12"/>
        <v>青少年団体宿泊棟未就学児（年少以上）</v>
      </c>
      <c r="N89" s="9">
        <v>300</v>
      </c>
      <c r="O89" s="10" t="s">
        <v>48</v>
      </c>
      <c r="Q89" s="20"/>
      <c r="R89" s="19"/>
      <c r="S89" s="20"/>
      <c r="T89" s="19"/>
      <c r="U89" s="19"/>
      <c r="V89" s="19"/>
      <c r="W89" s="19"/>
      <c r="Y89" s="19"/>
      <c r="Z89" s="19"/>
      <c r="AA89" s="183"/>
      <c r="AB89" s="211" t="s">
        <v>241</v>
      </c>
      <c r="AC89" s="198" t="s">
        <v>221</v>
      </c>
      <c r="AD89" s="199" t="s">
        <v>248</v>
      </c>
      <c r="AE89" s="200" t="str">
        <f t="shared" si="13"/>
        <v>学校集団宿泊研修スポーツクライミングc</v>
      </c>
      <c r="AF89" s="201" t="s">
        <v>246</v>
      </c>
      <c r="AG89" s="93"/>
      <c r="AH89" s="93"/>
      <c r="AI89" s="164"/>
      <c r="AJ89" s="93"/>
      <c r="AK89" s="165"/>
      <c r="AL89" s="19"/>
      <c r="AM89" s="19"/>
      <c r="AN89" s="19"/>
      <c r="AO89" s="19"/>
      <c r="AP89" s="19"/>
    </row>
    <row r="90" spans="6:42">
      <c r="F90" s="8" t="s">
        <v>81</v>
      </c>
      <c r="G90" s="8" t="s">
        <v>59</v>
      </c>
      <c r="H90" s="11" t="s">
        <v>397</v>
      </c>
      <c r="I90" s="14"/>
      <c r="J90" s="14" t="s">
        <v>51</v>
      </c>
      <c r="K90" s="14" t="s">
        <v>44</v>
      </c>
      <c r="L90" s="8" t="str">
        <f t="shared" si="11"/>
        <v>青少年団体宿泊棟子供（小学生～高校生）Yα</v>
      </c>
      <c r="M90" s="8" t="str">
        <f t="shared" si="12"/>
        <v>青少年団体宿泊棟子供（小学生～高校生）</v>
      </c>
      <c r="N90" s="9">
        <v>600</v>
      </c>
      <c r="O90" s="10" t="s">
        <v>48</v>
      </c>
      <c r="Q90" s="20"/>
      <c r="R90" s="19"/>
      <c r="S90" s="20"/>
      <c r="T90" s="19"/>
      <c r="U90" s="19"/>
      <c r="V90" s="19"/>
      <c r="W90" s="19"/>
      <c r="Y90" s="19"/>
      <c r="Z90" s="19"/>
      <c r="AA90" s="183"/>
      <c r="AB90" s="211" t="s">
        <v>241</v>
      </c>
      <c r="AC90" s="198" t="s">
        <v>222</v>
      </c>
      <c r="AD90" s="199" t="s">
        <v>248</v>
      </c>
      <c r="AE90" s="200" t="str">
        <f t="shared" si="13"/>
        <v>学校集団宿泊研修カヌー（ショートツーリング）c</v>
      </c>
      <c r="AF90" s="201" t="s">
        <v>246</v>
      </c>
      <c r="AG90" s="93"/>
      <c r="AH90" s="93"/>
      <c r="AI90" s="164"/>
      <c r="AJ90" s="93"/>
      <c r="AK90" s="165"/>
      <c r="AL90" s="19"/>
      <c r="AM90" s="19"/>
      <c r="AN90" s="19"/>
      <c r="AO90" s="19"/>
      <c r="AP90" s="19"/>
    </row>
    <row r="91" spans="6:42">
      <c r="F91" s="8" t="s">
        <v>81</v>
      </c>
      <c r="G91" s="8" t="s">
        <v>59</v>
      </c>
      <c r="H91" s="11" t="s">
        <v>412</v>
      </c>
      <c r="I91" s="14"/>
      <c r="J91" s="14" t="s">
        <v>51</v>
      </c>
      <c r="K91" s="14" t="s">
        <v>44</v>
      </c>
      <c r="L91" s="8" t="str">
        <f t="shared" si="11"/>
        <v>青少年団体宿泊棟学生Yα</v>
      </c>
      <c r="M91" s="8" t="str">
        <f t="shared" si="12"/>
        <v>青少年団体宿泊棟学生</v>
      </c>
      <c r="N91" s="9">
        <v>1200</v>
      </c>
      <c r="O91" s="10" t="s">
        <v>50</v>
      </c>
      <c r="Q91" s="20"/>
      <c r="R91" s="19"/>
      <c r="S91" s="20"/>
      <c r="T91" s="19"/>
      <c r="U91" s="19"/>
      <c r="V91" s="19"/>
      <c r="W91" s="19"/>
      <c r="Y91" s="19"/>
      <c r="Z91" s="19"/>
      <c r="AA91" s="183"/>
      <c r="AB91" s="211" t="s">
        <v>241</v>
      </c>
      <c r="AC91" s="198" t="s">
        <v>224</v>
      </c>
      <c r="AD91" s="199" t="s">
        <v>248</v>
      </c>
      <c r="AE91" s="200" t="str">
        <f t="shared" si="13"/>
        <v>学校集団宿泊研修カヌー（ミドルツーリング）c</v>
      </c>
      <c r="AF91" s="201" t="s">
        <v>246</v>
      </c>
      <c r="AG91" s="93"/>
      <c r="AH91" s="93"/>
      <c r="AI91" s="164"/>
      <c r="AJ91" s="93"/>
      <c r="AK91" s="165"/>
      <c r="AL91" s="19"/>
      <c r="AM91" s="19"/>
      <c r="AN91" s="19"/>
      <c r="AO91" s="19"/>
      <c r="AP91" s="19"/>
    </row>
    <row r="92" spans="6:42">
      <c r="F92" s="8" t="s">
        <v>81</v>
      </c>
      <c r="G92" s="8" t="s">
        <v>59</v>
      </c>
      <c r="H92" s="11" t="s">
        <v>80</v>
      </c>
      <c r="I92" s="14"/>
      <c r="J92" s="14" t="s">
        <v>51</v>
      </c>
      <c r="K92" s="14" t="s">
        <v>44</v>
      </c>
      <c r="L92" s="8" t="str">
        <f t="shared" si="11"/>
        <v>青少年団体宿泊棟大人Yα</v>
      </c>
      <c r="M92" s="8" t="str">
        <f t="shared" si="12"/>
        <v>青少年団体宿泊棟大人</v>
      </c>
      <c r="N92" s="9">
        <v>2500</v>
      </c>
      <c r="O92" s="10" t="s">
        <v>45</v>
      </c>
      <c r="Q92" s="20"/>
      <c r="R92" s="19"/>
      <c r="S92" s="20"/>
      <c r="T92" s="19"/>
      <c r="U92" s="19"/>
      <c r="V92" s="19"/>
      <c r="W92" s="19"/>
      <c r="Y92" s="19"/>
      <c r="Z92" s="19"/>
      <c r="AA92" s="183"/>
      <c r="AB92" s="211" t="s">
        <v>241</v>
      </c>
      <c r="AC92" s="198" t="s">
        <v>223</v>
      </c>
      <c r="AD92" s="199" t="s">
        <v>248</v>
      </c>
      <c r="AE92" s="200" t="str">
        <f t="shared" si="13"/>
        <v>学校集団宿泊研修カヌー（ロングツーリング）c</v>
      </c>
      <c r="AF92" s="201" t="s">
        <v>246</v>
      </c>
      <c r="AG92" s="93"/>
      <c r="AH92" s="93"/>
      <c r="AI92" s="164"/>
      <c r="AJ92" s="93"/>
      <c r="AK92" s="165"/>
      <c r="AL92" s="19"/>
      <c r="AM92" s="19"/>
      <c r="AN92" s="19"/>
      <c r="AO92" s="19"/>
      <c r="AP92" s="19"/>
    </row>
    <row r="93" spans="6:42">
      <c r="F93" s="8" t="s">
        <v>81</v>
      </c>
      <c r="G93" s="8" t="s">
        <v>59</v>
      </c>
      <c r="H93" s="11" t="s">
        <v>41</v>
      </c>
      <c r="I93" s="15"/>
      <c r="J93" s="15" t="s">
        <v>43</v>
      </c>
      <c r="K93" s="15" t="s">
        <v>52</v>
      </c>
      <c r="L93" s="8" t="str">
        <f t="shared" si="11"/>
        <v>青少年団体宿泊棟未就学児（年少未満）Xβ</v>
      </c>
      <c r="M93" s="8" t="str">
        <f t="shared" si="12"/>
        <v>青少年団体宿泊棟未就学児（年少未満）</v>
      </c>
      <c r="N93" s="9">
        <v>0</v>
      </c>
      <c r="O93" s="10" t="s">
        <v>45</v>
      </c>
      <c r="Q93" s="20"/>
      <c r="R93" s="19"/>
      <c r="S93" s="20"/>
      <c r="T93" s="19"/>
      <c r="U93" s="19"/>
      <c r="V93" s="19"/>
      <c r="W93" s="19"/>
      <c r="Y93" s="19"/>
      <c r="Z93" s="19"/>
      <c r="AA93" s="183"/>
      <c r="AB93" s="211" t="s">
        <v>241</v>
      </c>
      <c r="AC93" s="198" t="s">
        <v>347</v>
      </c>
      <c r="AD93" s="199" t="s">
        <v>248</v>
      </c>
      <c r="AE93" s="200" t="str">
        <f t="shared" si="13"/>
        <v>学校集団宿泊研修クラフト（竹とんぼ）c</v>
      </c>
      <c r="AF93" s="201">
        <v>6300</v>
      </c>
      <c r="AG93" s="93"/>
      <c r="AH93" s="93"/>
      <c r="AI93" s="164"/>
      <c r="AJ93" s="93"/>
      <c r="AK93" s="165"/>
      <c r="AL93" s="19"/>
      <c r="AM93" s="19"/>
      <c r="AN93" s="19"/>
      <c r="AO93" s="19"/>
      <c r="AP93" s="19"/>
    </row>
    <row r="94" spans="6:42">
      <c r="F94" s="8" t="s">
        <v>81</v>
      </c>
      <c r="G94" s="8" t="s">
        <v>59</v>
      </c>
      <c r="H94" s="11" t="s">
        <v>47</v>
      </c>
      <c r="I94" s="15"/>
      <c r="J94" s="15" t="s">
        <v>43</v>
      </c>
      <c r="K94" s="15" t="s">
        <v>52</v>
      </c>
      <c r="L94" s="8" t="str">
        <f t="shared" si="11"/>
        <v>青少年団体宿泊棟未就学児（年少以上）Xβ</v>
      </c>
      <c r="M94" s="8" t="str">
        <f t="shared" si="12"/>
        <v>青少年団体宿泊棟未就学児（年少以上）</v>
      </c>
      <c r="N94" s="9">
        <v>300</v>
      </c>
      <c r="O94" s="10" t="s">
        <v>48</v>
      </c>
      <c r="Q94" s="20"/>
      <c r="R94" s="19"/>
      <c r="S94" s="20"/>
      <c r="T94" s="19"/>
      <c r="U94" s="19"/>
      <c r="V94" s="19"/>
      <c r="W94" s="19"/>
      <c r="Y94" s="19"/>
      <c r="Z94" s="19"/>
      <c r="AA94" s="183"/>
      <c r="AB94" s="211" t="s">
        <v>241</v>
      </c>
      <c r="AC94" s="198" t="s">
        <v>225</v>
      </c>
      <c r="AD94" s="199" t="s">
        <v>248</v>
      </c>
      <c r="AE94" s="200" t="str">
        <f t="shared" si="13"/>
        <v>学校集団宿泊研修エアロビクスダンスc</v>
      </c>
      <c r="AF94" s="201" t="s">
        <v>246</v>
      </c>
      <c r="AG94" s="93"/>
      <c r="AH94" s="93"/>
      <c r="AI94" s="164"/>
      <c r="AJ94" s="93"/>
      <c r="AK94" s="165"/>
      <c r="AL94" s="19"/>
      <c r="AM94" s="19"/>
      <c r="AN94" s="19"/>
      <c r="AO94" s="19"/>
      <c r="AP94" s="19"/>
    </row>
    <row r="95" spans="6:42">
      <c r="F95" s="8" t="s">
        <v>81</v>
      </c>
      <c r="G95" s="8" t="s">
        <v>59</v>
      </c>
      <c r="H95" s="11" t="s">
        <v>397</v>
      </c>
      <c r="I95" s="15"/>
      <c r="J95" s="15" t="s">
        <v>43</v>
      </c>
      <c r="K95" s="15" t="s">
        <v>52</v>
      </c>
      <c r="L95" s="8" t="str">
        <f t="shared" si="11"/>
        <v>青少年団体宿泊棟子供（小学生～高校生）Xβ</v>
      </c>
      <c r="M95" s="8" t="str">
        <f t="shared" si="12"/>
        <v>青少年団体宿泊棟子供（小学生～高校生）</v>
      </c>
      <c r="N95" s="9">
        <v>600</v>
      </c>
      <c r="O95" s="10" t="s">
        <v>48</v>
      </c>
      <c r="Q95" s="20"/>
      <c r="R95" s="19"/>
      <c r="S95" s="20"/>
      <c r="T95" s="19"/>
      <c r="U95" s="19"/>
      <c r="V95" s="19"/>
      <c r="W95" s="19"/>
      <c r="Y95" s="19"/>
      <c r="Z95" s="19"/>
      <c r="AA95" s="183"/>
      <c r="AB95" s="211" t="s">
        <v>241</v>
      </c>
      <c r="AC95" s="198" t="s">
        <v>226</v>
      </c>
      <c r="AD95" s="199" t="s">
        <v>248</v>
      </c>
      <c r="AE95" s="200" t="str">
        <f t="shared" si="13"/>
        <v>学校集団宿泊研修座禅c</v>
      </c>
      <c r="AF95" s="201" t="s">
        <v>246</v>
      </c>
      <c r="AG95" s="93"/>
      <c r="AH95" s="93"/>
      <c r="AI95" s="164"/>
      <c r="AJ95" s="93"/>
      <c r="AK95" s="165"/>
      <c r="AL95" s="19"/>
      <c r="AM95" s="19"/>
      <c r="AN95" s="19"/>
      <c r="AO95" s="19"/>
      <c r="AP95" s="19"/>
    </row>
    <row r="96" spans="6:42">
      <c r="F96" s="8" t="s">
        <v>81</v>
      </c>
      <c r="G96" s="8" t="s">
        <v>59</v>
      </c>
      <c r="H96" s="11" t="s">
        <v>412</v>
      </c>
      <c r="I96" s="15"/>
      <c r="J96" s="15" t="s">
        <v>43</v>
      </c>
      <c r="K96" s="15" t="s">
        <v>52</v>
      </c>
      <c r="L96" s="8" t="str">
        <f t="shared" si="11"/>
        <v>青少年団体宿泊棟学生Xβ</v>
      </c>
      <c r="M96" s="8" t="str">
        <f t="shared" si="12"/>
        <v>青少年団体宿泊棟学生</v>
      </c>
      <c r="N96" s="9">
        <v>1200</v>
      </c>
      <c r="O96" s="10" t="s">
        <v>50</v>
      </c>
      <c r="Q96" s="20"/>
      <c r="R96" s="19"/>
      <c r="S96" s="20"/>
      <c r="T96" s="19"/>
      <c r="U96" s="19"/>
      <c r="V96" s="19"/>
      <c r="W96" s="19"/>
      <c r="Y96" s="19"/>
      <c r="Z96" s="19"/>
      <c r="AA96" s="183"/>
      <c r="AB96" s="211" t="s">
        <v>241</v>
      </c>
      <c r="AC96" s="198" t="s">
        <v>232</v>
      </c>
      <c r="AD96" s="199" t="s">
        <v>248</v>
      </c>
      <c r="AE96" s="200" t="str">
        <f t="shared" si="13"/>
        <v>学校集団宿泊研修自然観察c</v>
      </c>
      <c r="AF96" s="201" t="s">
        <v>246</v>
      </c>
      <c r="AG96" s="93"/>
      <c r="AH96" s="93"/>
      <c r="AI96" s="164"/>
      <c r="AJ96" s="93"/>
      <c r="AK96" s="165"/>
      <c r="AL96" s="19"/>
      <c r="AM96" s="19"/>
      <c r="AN96" s="19"/>
      <c r="AO96" s="19"/>
      <c r="AP96" s="19"/>
    </row>
    <row r="97" spans="6:42">
      <c r="F97" s="8" t="s">
        <v>81</v>
      </c>
      <c r="G97" s="8" t="s">
        <v>59</v>
      </c>
      <c r="H97" s="11" t="s">
        <v>80</v>
      </c>
      <c r="I97" s="15"/>
      <c r="J97" s="15" t="s">
        <v>43</v>
      </c>
      <c r="K97" s="15" t="s">
        <v>52</v>
      </c>
      <c r="L97" s="8" t="str">
        <f t="shared" si="11"/>
        <v>青少年団体宿泊棟大人Xβ</v>
      </c>
      <c r="M97" s="8" t="str">
        <f t="shared" si="12"/>
        <v>青少年団体宿泊棟大人</v>
      </c>
      <c r="N97" s="9">
        <v>2500</v>
      </c>
      <c r="O97" s="10" t="s">
        <v>45</v>
      </c>
      <c r="Q97" s="20"/>
      <c r="R97" s="19"/>
      <c r="S97" s="20"/>
      <c r="T97" s="19"/>
      <c r="U97" s="19"/>
      <c r="V97" s="19"/>
      <c r="W97" s="19"/>
      <c r="Y97" s="19"/>
      <c r="Z97" s="19"/>
      <c r="AA97" s="183"/>
      <c r="AB97" s="211" t="s">
        <v>241</v>
      </c>
      <c r="AC97" s="198" t="s">
        <v>346</v>
      </c>
      <c r="AD97" s="199" t="s">
        <v>248</v>
      </c>
      <c r="AE97" s="200" t="str">
        <f t="shared" si="13"/>
        <v>学校集団宿泊研修茶道c</v>
      </c>
      <c r="AF97" s="201">
        <v>6700</v>
      </c>
      <c r="AG97" s="93"/>
      <c r="AH97" s="93"/>
      <c r="AI97" s="164"/>
      <c r="AJ97" s="93"/>
      <c r="AK97" s="165"/>
      <c r="AL97" s="19"/>
      <c r="AM97" s="19"/>
      <c r="AN97" s="19"/>
      <c r="AO97" s="19"/>
      <c r="AP97" s="19"/>
    </row>
    <row r="98" spans="6:42">
      <c r="F98" s="8" t="s">
        <v>81</v>
      </c>
      <c r="G98" s="8" t="s">
        <v>59</v>
      </c>
      <c r="H98" s="11" t="s">
        <v>41</v>
      </c>
      <c r="I98" s="16"/>
      <c r="J98" s="16" t="s">
        <v>51</v>
      </c>
      <c r="K98" s="16" t="s">
        <v>52</v>
      </c>
      <c r="L98" s="8" t="str">
        <f t="shared" si="11"/>
        <v>青少年団体宿泊棟未就学児（年少未満）Yβ</v>
      </c>
      <c r="M98" s="8" t="str">
        <f t="shared" si="12"/>
        <v>青少年団体宿泊棟未就学児（年少未満）</v>
      </c>
      <c r="N98" s="9">
        <v>0</v>
      </c>
      <c r="O98" s="10" t="s">
        <v>45</v>
      </c>
      <c r="Q98" s="20"/>
      <c r="R98" s="19"/>
      <c r="S98" s="20"/>
      <c r="T98" s="19"/>
      <c r="U98" s="19"/>
      <c r="V98" s="19"/>
      <c r="W98" s="19"/>
      <c r="Y98" s="19"/>
      <c r="Z98" s="19"/>
      <c r="AA98" s="183"/>
      <c r="AB98" s="211" t="s">
        <v>241</v>
      </c>
      <c r="AC98" s="198" t="s">
        <v>233</v>
      </c>
      <c r="AD98" s="199" t="s">
        <v>248</v>
      </c>
      <c r="AE98" s="200" t="str">
        <f t="shared" si="13"/>
        <v>学校集団宿泊研修天体観察c</v>
      </c>
      <c r="AF98" s="201" t="s">
        <v>246</v>
      </c>
      <c r="AG98" s="93"/>
      <c r="AH98" s="93"/>
      <c r="AI98" s="164"/>
      <c r="AJ98" s="93"/>
      <c r="AK98" s="165"/>
      <c r="AL98" s="19"/>
      <c r="AM98" s="19"/>
      <c r="AN98" s="19"/>
      <c r="AO98" s="19"/>
      <c r="AP98" s="19"/>
    </row>
    <row r="99" spans="6:42">
      <c r="F99" s="8" t="s">
        <v>81</v>
      </c>
      <c r="G99" s="8" t="s">
        <v>59</v>
      </c>
      <c r="H99" s="11" t="s">
        <v>47</v>
      </c>
      <c r="I99" s="16"/>
      <c r="J99" s="16" t="s">
        <v>51</v>
      </c>
      <c r="K99" s="16" t="s">
        <v>52</v>
      </c>
      <c r="L99" s="8" t="str">
        <f t="shared" si="11"/>
        <v>青少年団体宿泊棟未就学児（年少以上）Yβ</v>
      </c>
      <c r="M99" s="8" t="str">
        <f t="shared" si="12"/>
        <v>青少年団体宿泊棟未就学児（年少以上）</v>
      </c>
      <c r="N99" s="9">
        <v>300</v>
      </c>
      <c r="O99" s="10" t="s">
        <v>48</v>
      </c>
      <c r="Q99" s="20"/>
      <c r="R99" s="19"/>
      <c r="S99" s="20"/>
      <c r="T99" s="19"/>
      <c r="U99" s="19"/>
      <c r="V99" s="19"/>
      <c r="W99" s="19"/>
      <c r="Y99" s="19"/>
      <c r="Z99" s="19"/>
      <c r="AA99" s="183"/>
      <c r="AB99" s="211" t="s">
        <v>241</v>
      </c>
      <c r="AC99" s="198" t="s">
        <v>234</v>
      </c>
      <c r="AD99" s="199" t="s">
        <v>248</v>
      </c>
      <c r="AE99" s="200" t="str">
        <f t="shared" si="13"/>
        <v>学校集団宿泊研修ウォークラリー2.4ｋｍc</v>
      </c>
      <c r="AF99" s="201" t="s">
        <v>246</v>
      </c>
      <c r="AG99" s="93"/>
      <c r="AH99" s="93"/>
      <c r="AI99" s="164"/>
      <c r="AJ99" s="93"/>
      <c r="AK99" s="165"/>
      <c r="AL99" s="19"/>
      <c r="AM99" s="19"/>
      <c r="AN99" s="19"/>
      <c r="AO99" s="19"/>
      <c r="AP99" s="19"/>
    </row>
    <row r="100" spans="6:42">
      <c r="F100" s="8" t="s">
        <v>81</v>
      </c>
      <c r="G100" s="8" t="s">
        <v>59</v>
      </c>
      <c r="H100" s="11" t="s">
        <v>397</v>
      </c>
      <c r="I100" s="16"/>
      <c r="J100" s="16" t="s">
        <v>51</v>
      </c>
      <c r="K100" s="16" t="s">
        <v>52</v>
      </c>
      <c r="L100" s="8" t="str">
        <f t="shared" si="11"/>
        <v>青少年団体宿泊棟子供（小学生～高校生）Yβ</v>
      </c>
      <c r="M100" s="8" t="str">
        <f t="shared" si="12"/>
        <v>青少年団体宿泊棟子供（小学生～高校生）</v>
      </c>
      <c r="N100" s="9">
        <v>600</v>
      </c>
      <c r="O100" s="10" t="s">
        <v>48</v>
      </c>
      <c r="Q100" s="20"/>
      <c r="R100" s="19"/>
      <c r="S100" s="20"/>
      <c r="T100" s="19"/>
      <c r="U100" s="19"/>
      <c r="V100" s="19"/>
      <c r="W100" s="19"/>
      <c r="Y100" s="19"/>
      <c r="Z100" s="19"/>
      <c r="AA100" s="183"/>
      <c r="AB100" s="211" t="s">
        <v>241</v>
      </c>
      <c r="AC100" s="198" t="s">
        <v>235</v>
      </c>
      <c r="AD100" s="199" t="s">
        <v>248</v>
      </c>
      <c r="AE100" s="200" t="str">
        <f t="shared" si="13"/>
        <v>学校集団宿泊研修ウォークラリー5.4ｋｍc</v>
      </c>
      <c r="AF100" s="201" t="s">
        <v>246</v>
      </c>
      <c r="AG100" s="93"/>
      <c r="AH100" s="93"/>
      <c r="AI100" s="164"/>
      <c r="AJ100" s="93"/>
      <c r="AK100" s="165"/>
      <c r="AL100" s="19"/>
      <c r="AM100" s="19"/>
      <c r="AN100" s="19"/>
      <c r="AO100" s="19"/>
      <c r="AP100" s="19"/>
    </row>
    <row r="101" spans="6:42">
      <c r="F101" s="8" t="s">
        <v>81</v>
      </c>
      <c r="G101" s="8" t="s">
        <v>59</v>
      </c>
      <c r="H101" s="11" t="s">
        <v>412</v>
      </c>
      <c r="I101" s="16"/>
      <c r="J101" s="16" t="s">
        <v>51</v>
      </c>
      <c r="K101" s="16" t="s">
        <v>52</v>
      </c>
      <c r="L101" s="8" t="str">
        <f t="shared" si="11"/>
        <v>青少年団体宿泊棟学生Yβ</v>
      </c>
      <c r="M101" s="8" t="str">
        <f t="shared" si="12"/>
        <v>青少年団体宿泊棟学生</v>
      </c>
      <c r="N101" s="9">
        <v>1200</v>
      </c>
      <c r="O101" s="10" t="s">
        <v>50</v>
      </c>
      <c r="Q101" s="20"/>
      <c r="R101" s="19"/>
      <c r="S101" s="20"/>
      <c r="T101" s="19"/>
      <c r="U101" s="19"/>
      <c r="V101" s="19"/>
      <c r="W101" s="19"/>
      <c r="Y101" s="19"/>
      <c r="Z101" s="19"/>
      <c r="AA101" s="183"/>
      <c r="AB101" s="211" t="s">
        <v>241</v>
      </c>
      <c r="AC101" s="198" t="s">
        <v>236</v>
      </c>
      <c r="AD101" s="199" t="s">
        <v>248</v>
      </c>
      <c r="AE101" s="200" t="str">
        <f t="shared" si="13"/>
        <v>学校集団宿泊研修スコアオリエンテーリングc</v>
      </c>
      <c r="AF101" s="201" t="s">
        <v>246</v>
      </c>
      <c r="AG101" s="93"/>
      <c r="AH101" s="93"/>
      <c r="AI101" s="164"/>
      <c r="AJ101" s="93"/>
      <c r="AK101" s="165"/>
      <c r="AL101" s="19"/>
      <c r="AM101" s="19"/>
      <c r="AN101" s="19"/>
      <c r="AO101" s="19"/>
      <c r="AP101" s="19"/>
    </row>
    <row r="102" spans="6:42">
      <c r="F102" s="8" t="s">
        <v>81</v>
      </c>
      <c r="G102" s="8" t="s">
        <v>59</v>
      </c>
      <c r="H102" s="11" t="s">
        <v>80</v>
      </c>
      <c r="I102" s="16"/>
      <c r="J102" s="16" t="s">
        <v>51</v>
      </c>
      <c r="K102" s="16" t="s">
        <v>52</v>
      </c>
      <c r="L102" s="8" t="str">
        <f t="shared" si="11"/>
        <v>青少年団体宿泊棟大人Yβ</v>
      </c>
      <c r="M102" s="8" t="str">
        <f t="shared" si="12"/>
        <v>青少年団体宿泊棟大人</v>
      </c>
      <c r="N102" s="9">
        <v>2500</v>
      </c>
      <c r="O102" s="10" t="s">
        <v>45</v>
      </c>
      <c r="Q102" s="20"/>
      <c r="R102" s="19"/>
      <c r="S102" s="20"/>
      <c r="T102" s="19"/>
      <c r="U102" s="19"/>
      <c r="V102" s="19"/>
      <c r="W102" s="19"/>
      <c r="Y102" s="19"/>
      <c r="Z102" s="19"/>
      <c r="AA102" s="183"/>
      <c r="AB102" s="211" t="s">
        <v>241</v>
      </c>
      <c r="AC102" s="198" t="s">
        <v>237</v>
      </c>
      <c r="AD102" s="199" t="s">
        <v>248</v>
      </c>
      <c r="AE102" s="200" t="str">
        <f t="shared" si="13"/>
        <v>学校集団宿泊研修ビジュアルオリエンテーリングc</v>
      </c>
      <c r="AF102" s="201" t="s">
        <v>246</v>
      </c>
      <c r="AG102" s="93"/>
      <c r="AH102" s="93"/>
      <c r="AI102" s="164"/>
      <c r="AJ102" s="93"/>
      <c r="AK102" s="165"/>
      <c r="AL102" s="19"/>
      <c r="AM102" s="19"/>
      <c r="AN102" s="19"/>
      <c r="AO102" s="19"/>
      <c r="AP102" s="19"/>
    </row>
    <row r="103" spans="6:42">
      <c r="F103" s="8" t="s">
        <v>81</v>
      </c>
      <c r="G103" s="8" t="s">
        <v>59</v>
      </c>
      <c r="H103" s="11" t="s">
        <v>41</v>
      </c>
      <c r="I103" s="17" t="s">
        <v>25</v>
      </c>
      <c r="J103" s="17" t="s">
        <v>43</v>
      </c>
      <c r="K103" s="17" t="s">
        <v>44</v>
      </c>
      <c r="L103" s="8" t="str">
        <f t="shared" si="11"/>
        <v>青少年団体宿泊棟未就学児（年少未満）減免Xα</v>
      </c>
      <c r="M103" s="8" t="str">
        <f t="shared" si="12"/>
        <v>青少年団体宿泊棟未就学児（年少未満）</v>
      </c>
      <c r="N103" s="13" t="s">
        <v>53</v>
      </c>
      <c r="O103" s="10" t="s">
        <v>45</v>
      </c>
      <c r="Q103" s="20"/>
      <c r="R103" s="19"/>
      <c r="S103" s="20"/>
      <c r="T103" s="19"/>
      <c r="U103" s="19"/>
      <c r="V103" s="19"/>
      <c r="W103" s="19"/>
      <c r="Y103" s="19"/>
      <c r="Z103" s="19"/>
      <c r="AA103" s="183"/>
      <c r="AB103" s="211" t="s">
        <v>241</v>
      </c>
      <c r="AC103" s="198" t="s">
        <v>238</v>
      </c>
      <c r="AD103" s="199" t="s">
        <v>248</v>
      </c>
      <c r="AE103" s="200" t="str">
        <f t="shared" si="13"/>
        <v>学校集団宿泊研修館内動物ラリーc</v>
      </c>
      <c r="AF103" s="201" t="s">
        <v>246</v>
      </c>
      <c r="AG103" s="93"/>
      <c r="AH103" s="93"/>
      <c r="AI103" s="164"/>
      <c r="AJ103" s="93"/>
      <c r="AK103" s="165"/>
      <c r="AL103" s="19"/>
      <c r="AM103" s="19"/>
      <c r="AN103" s="19"/>
      <c r="AO103" s="19"/>
      <c r="AP103" s="19"/>
    </row>
    <row r="104" spans="6:42">
      <c r="F104" s="8" t="s">
        <v>81</v>
      </c>
      <c r="G104" s="8" t="s">
        <v>59</v>
      </c>
      <c r="H104" s="11" t="s">
        <v>47</v>
      </c>
      <c r="I104" s="17" t="s">
        <v>25</v>
      </c>
      <c r="J104" s="17" t="s">
        <v>43</v>
      </c>
      <c r="K104" s="17" t="s">
        <v>44</v>
      </c>
      <c r="L104" s="8" t="str">
        <f t="shared" si="11"/>
        <v>青少年団体宿泊棟未就学児（年少以上）減免Xα</v>
      </c>
      <c r="M104" s="8" t="str">
        <f t="shared" si="12"/>
        <v>青少年団体宿泊棟未就学児（年少以上）</v>
      </c>
      <c r="N104" s="9">
        <v>300</v>
      </c>
      <c r="O104" s="10" t="s">
        <v>48</v>
      </c>
      <c r="Q104" s="20"/>
      <c r="R104" s="19"/>
      <c r="S104" s="20"/>
      <c r="T104" s="19"/>
      <c r="U104" s="19"/>
      <c r="V104" s="19"/>
      <c r="W104" s="19"/>
      <c r="Y104" s="19"/>
      <c r="Z104" s="19"/>
      <c r="AA104" s="183"/>
      <c r="AB104" s="211" t="s">
        <v>241</v>
      </c>
      <c r="AC104" s="198" t="s">
        <v>228</v>
      </c>
      <c r="AD104" s="199" t="s">
        <v>248</v>
      </c>
      <c r="AE104" s="200" t="str">
        <f t="shared" si="13"/>
        <v>学校集団宿泊研修グループワークゲームc</v>
      </c>
      <c r="AF104" s="201" t="s">
        <v>246</v>
      </c>
      <c r="AG104" s="93"/>
      <c r="AH104" s="93"/>
      <c r="AI104" s="164"/>
      <c r="AJ104" s="93"/>
      <c r="AK104" s="165"/>
      <c r="AL104" s="19"/>
      <c r="AM104" s="19"/>
      <c r="AN104" s="19"/>
      <c r="AO104" s="19"/>
      <c r="AP104" s="19"/>
    </row>
    <row r="105" spans="6:42">
      <c r="F105" s="8" t="s">
        <v>81</v>
      </c>
      <c r="G105" s="8" t="s">
        <v>59</v>
      </c>
      <c r="H105" s="11" t="s">
        <v>397</v>
      </c>
      <c r="I105" s="17" t="s">
        <v>25</v>
      </c>
      <c r="J105" s="17" t="s">
        <v>43</v>
      </c>
      <c r="K105" s="17" t="s">
        <v>44</v>
      </c>
      <c r="L105" s="8" t="str">
        <f t="shared" si="11"/>
        <v>青少年団体宿泊棟子供（小学生～高校生）減免Xα</v>
      </c>
      <c r="M105" s="8" t="str">
        <f t="shared" si="12"/>
        <v>青少年団体宿泊棟子供（小学生～高校生）</v>
      </c>
      <c r="N105" s="9">
        <v>300</v>
      </c>
      <c r="O105" s="10" t="s">
        <v>48</v>
      </c>
      <c r="Q105" s="20"/>
      <c r="R105" s="19"/>
      <c r="S105" s="20"/>
      <c r="T105" s="19"/>
      <c r="U105" s="19"/>
      <c r="V105" s="19"/>
      <c r="W105" s="19"/>
      <c r="Y105" s="19"/>
      <c r="Z105" s="19"/>
      <c r="AA105" s="183"/>
      <c r="AB105" s="211" t="s">
        <v>241</v>
      </c>
      <c r="AC105" s="198" t="s">
        <v>227</v>
      </c>
      <c r="AD105" s="199" t="s">
        <v>248</v>
      </c>
      <c r="AE105" s="200" t="str">
        <f t="shared" si="13"/>
        <v>学校集団宿泊研修レクリエーション（キャンプファイヤー）c</v>
      </c>
      <c r="AF105" s="201" t="s">
        <v>246</v>
      </c>
      <c r="AG105" s="93"/>
      <c r="AH105" s="93"/>
      <c r="AI105" s="164"/>
      <c r="AJ105" s="93"/>
      <c r="AK105" s="165"/>
      <c r="AL105" s="19"/>
      <c r="AM105" s="19"/>
      <c r="AN105" s="19"/>
      <c r="AO105" s="19"/>
      <c r="AP105" s="19"/>
    </row>
    <row r="106" spans="6:42">
      <c r="F106" s="8" t="s">
        <v>81</v>
      </c>
      <c r="G106" s="8" t="s">
        <v>59</v>
      </c>
      <c r="H106" s="11" t="s">
        <v>412</v>
      </c>
      <c r="I106" s="17" t="s">
        <v>25</v>
      </c>
      <c r="J106" s="17" t="s">
        <v>43</v>
      </c>
      <c r="K106" s="17" t="s">
        <v>44</v>
      </c>
      <c r="L106" s="8" t="str">
        <f t="shared" si="11"/>
        <v>青少年団体宿泊棟学生減免Xα</v>
      </c>
      <c r="M106" s="8" t="str">
        <f t="shared" si="12"/>
        <v>青少年団体宿泊棟学生</v>
      </c>
      <c r="N106" s="9">
        <v>300</v>
      </c>
      <c r="O106" s="10" t="s">
        <v>50</v>
      </c>
      <c r="R106" s="19"/>
      <c r="S106" s="20"/>
      <c r="T106" s="19"/>
      <c r="U106" s="19"/>
      <c r="V106" s="19"/>
      <c r="W106" s="19"/>
      <c r="Y106" s="19"/>
      <c r="Z106" s="19"/>
      <c r="AA106" s="183"/>
      <c r="AB106" s="211" t="s">
        <v>241</v>
      </c>
      <c r="AC106" s="198" t="s">
        <v>229</v>
      </c>
      <c r="AD106" s="199" t="s">
        <v>248</v>
      </c>
      <c r="AE106" s="200" t="str">
        <f t="shared" si="13"/>
        <v>学校集団宿泊研修折り紙建築c</v>
      </c>
      <c r="AF106" s="201" t="s">
        <v>246</v>
      </c>
      <c r="AG106" s="93"/>
      <c r="AH106" s="93"/>
      <c r="AI106" s="164"/>
      <c r="AJ106" s="93"/>
      <c r="AK106" s="165"/>
      <c r="AL106" s="19"/>
      <c r="AM106" s="19"/>
      <c r="AN106" s="19"/>
      <c r="AO106" s="19"/>
      <c r="AP106" s="19"/>
    </row>
    <row r="107" spans="6:42">
      <c r="F107" s="8" t="s">
        <v>81</v>
      </c>
      <c r="G107" s="8" t="s">
        <v>59</v>
      </c>
      <c r="H107" s="11" t="s">
        <v>80</v>
      </c>
      <c r="I107" s="17" t="s">
        <v>25</v>
      </c>
      <c r="J107" s="17" t="s">
        <v>43</v>
      </c>
      <c r="K107" s="17" t="s">
        <v>44</v>
      </c>
      <c r="L107" s="8" t="str">
        <f t="shared" si="11"/>
        <v>青少年団体宿泊棟大人減免Xα</v>
      </c>
      <c r="M107" s="8" t="str">
        <f t="shared" si="12"/>
        <v>青少年団体宿泊棟大人</v>
      </c>
      <c r="N107" s="9">
        <v>300</v>
      </c>
      <c r="O107" s="10" t="s">
        <v>45</v>
      </c>
      <c r="R107" s="19"/>
      <c r="S107" s="20"/>
      <c r="T107" s="19"/>
      <c r="U107" s="19"/>
      <c r="V107" s="19"/>
      <c r="W107" s="19"/>
      <c r="Y107" s="19"/>
      <c r="Z107" s="19"/>
      <c r="AA107" s="183"/>
      <c r="AB107" s="211" t="s">
        <v>241</v>
      </c>
      <c r="AC107" s="198" t="s">
        <v>230</v>
      </c>
      <c r="AD107" s="199" t="s">
        <v>248</v>
      </c>
      <c r="AE107" s="200" t="str">
        <f t="shared" si="13"/>
        <v>学校集団宿泊研修うちわ作りc</v>
      </c>
      <c r="AF107" s="201" t="s">
        <v>246</v>
      </c>
      <c r="AG107" s="93"/>
      <c r="AH107" s="93"/>
      <c r="AI107" s="164"/>
      <c r="AJ107" s="93"/>
      <c r="AK107" s="165"/>
      <c r="AL107" s="19"/>
      <c r="AM107" s="19"/>
      <c r="AN107" s="19"/>
      <c r="AO107" s="19"/>
      <c r="AP107" s="19"/>
    </row>
    <row r="108" spans="6:42">
      <c r="F108" s="8" t="s">
        <v>81</v>
      </c>
      <c r="G108" s="8" t="s">
        <v>59</v>
      </c>
      <c r="H108" s="11" t="s">
        <v>41</v>
      </c>
      <c r="I108" s="14" t="s">
        <v>25</v>
      </c>
      <c r="J108" s="14" t="s">
        <v>51</v>
      </c>
      <c r="K108" s="14" t="s">
        <v>44</v>
      </c>
      <c r="L108" s="8" t="str">
        <f t="shared" si="11"/>
        <v>青少年団体宿泊棟未就学児（年少未満）減免Yα</v>
      </c>
      <c r="M108" s="8" t="str">
        <f t="shared" si="12"/>
        <v>青少年団体宿泊棟未就学児（年少未満）</v>
      </c>
      <c r="N108" s="13" t="s">
        <v>53</v>
      </c>
      <c r="O108" s="10" t="s">
        <v>45</v>
      </c>
      <c r="R108" s="19"/>
      <c r="S108" s="20"/>
      <c r="T108" s="19"/>
      <c r="U108" s="19"/>
      <c r="V108" s="19"/>
      <c r="W108" s="19"/>
      <c r="Y108" s="19"/>
      <c r="Z108" s="19"/>
      <c r="AA108" s="183"/>
      <c r="AB108" s="211" t="s">
        <v>241</v>
      </c>
      <c r="AC108" s="198" t="s">
        <v>231</v>
      </c>
      <c r="AD108" s="199" t="s">
        <v>248</v>
      </c>
      <c r="AE108" s="200" t="str">
        <f t="shared" si="13"/>
        <v>学校集団宿泊研修ストーンアートc</v>
      </c>
      <c r="AF108" s="201" t="s">
        <v>246</v>
      </c>
      <c r="AG108" s="93"/>
      <c r="AH108" s="93"/>
      <c r="AI108" s="164"/>
      <c r="AJ108" s="93"/>
      <c r="AK108" s="165"/>
      <c r="AL108" s="19"/>
      <c r="AM108" s="19"/>
      <c r="AN108" s="19"/>
      <c r="AO108" s="19"/>
      <c r="AP108" s="19"/>
    </row>
    <row r="109" spans="6:42">
      <c r="F109" s="8" t="s">
        <v>81</v>
      </c>
      <c r="G109" s="8" t="s">
        <v>59</v>
      </c>
      <c r="H109" s="11" t="s">
        <v>47</v>
      </c>
      <c r="I109" s="14" t="s">
        <v>25</v>
      </c>
      <c r="J109" s="14" t="s">
        <v>51</v>
      </c>
      <c r="K109" s="14" t="s">
        <v>44</v>
      </c>
      <c r="L109" s="8" t="str">
        <f t="shared" si="11"/>
        <v>青少年団体宿泊棟未就学児（年少以上）減免Yα</v>
      </c>
      <c r="M109" s="8" t="str">
        <f t="shared" si="12"/>
        <v>青少年団体宿泊棟未就学児（年少以上）</v>
      </c>
      <c r="N109" s="9">
        <v>300</v>
      </c>
      <c r="O109" s="10" t="s">
        <v>48</v>
      </c>
      <c r="R109" s="19"/>
      <c r="S109" s="20"/>
      <c r="T109" s="19"/>
      <c r="U109" s="19"/>
      <c r="V109" s="19"/>
      <c r="W109" s="19"/>
      <c r="Y109" s="19"/>
      <c r="Z109" s="19"/>
      <c r="AA109" s="183"/>
      <c r="AB109" s="211" t="s">
        <v>241</v>
      </c>
      <c r="AC109" s="198" t="s">
        <v>239</v>
      </c>
      <c r="AD109" s="199" t="s">
        <v>248</v>
      </c>
      <c r="AE109" s="200" t="str">
        <f t="shared" si="13"/>
        <v>学校集団宿泊研修ティッシュデザインc</v>
      </c>
      <c r="AF109" s="201" t="s">
        <v>246</v>
      </c>
      <c r="AG109" s="93"/>
      <c r="AH109" s="93"/>
      <c r="AI109" s="164"/>
      <c r="AJ109" s="93"/>
      <c r="AK109" s="165"/>
      <c r="AL109" s="19"/>
      <c r="AM109" s="19"/>
      <c r="AN109" s="19"/>
      <c r="AO109" s="19"/>
      <c r="AP109" s="19"/>
    </row>
    <row r="110" spans="6:42">
      <c r="F110" s="8" t="s">
        <v>81</v>
      </c>
      <c r="G110" s="8" t="s">
        <v>59</v>
      </c>
      <c r="H110" s="11" t="s">
        <v>397</v>
      </c>
      <c r="I110" s="14" t="s">
        <v>25</v>
      </c>
      <c r="J110" s="14" t="s">
        <v>51</v>
      </c>
      <c r="K110" s="14" t="s">
        <v>44</v>
      </c>
      <c r="L110" s="8" t="str">
        <f t="shared" si="11"/>
        <v>青少年団体宿泊棟子供（小学生～高校生）減免Yα</v>
      </c>
      <c r="M110" s="8" t="str">
        <f t="shared" si="12"/>
        <v>青少年団体宿泊棟子供（小学生～高校生）</v>
      </c>
      <c r="N110" s="9">
        <v>300</v>
      </c>
      <c r="O110" s="10" t="s">
        <v>48</v>
      </c>
      <c r="R110" s="19"/>
      <c r="S110" s="20"/>
      <c r="T110" s="19"/>
      <c r="U110" s="19"/>
      <c r="V110" s="19"/>
      <c r="W110" s="19"/>
      <c r="Y110" s="19"/>
      <c r="Z110" s="19"/>
      <c r="AA110" s="183"/>
      <c r="AB110" s="211" t="s">
        <v>241</v>
      </c>
      <c r="AC110" s="198" t="s">
        <v>319</v>
      </c>
      <c r="AD110" s="199" t="s">
        <v>248</v>
      </c>
      <c r="AE110" s="200" t="str">
        <f t="shared" si="13"/>
        <v>学校集団宿泊研修屋内ボルダーc</v>
      </c>
      <c r="AF110" s="201" t="s">
        <v>246</v>
      </c>
      <c r="AG110" s="93"/>
      <c r="AH110" s="93"/>
      <c r="AI110" s="164"/>
      <c r="AJ110" s="93"/>
      <c r="AK110" s="165"/>
      <c r="AL110" s="19"/>
      <c r="AM110" s="19"/>
      <c r="AN110" s="19"/>
      <c r="AO110" s="19"/>
      <c r="AP110" s="19"/>
    </row>
    <row r="111" spans="6:42">
      <c r="F111" s="8" t="s">
        <v>81</v>
      </c>
      <c r="G111" s="8" t="s">
        <v>59</v>
      </c>
      <c r="H111" s="11" t="s">
        <v>412</v>
      </c>
      <c r="I111" s="14" t="s">
        <v>25</v>
      </c>
      <c r="J111" s="14" t="s">
        <v>51</v>
      </c>
      <c r="K111" s="14" t="s">
        <v>44</v>
      </c>
      <c r="L111" s="8" t="str">
        <f t="shared" si="11"/>
        <v>青少年団体宿泊棟学生減免Yα</v>
      </c>
      <c r="M111" s="8" t="str">
        <f t="shared" si="12"/>
        <v>青少年団体宿泊棟学生</v>
      </c>
      <c r="N111" s="9">
        <v>300</v>
      </c>
      <c r="O111" s="10" t="s">
        <v>50</v>
      </c>
      <c r="R111" s="19"/>
      <c r="S111" s="20"/>
      <c r="T111" s="19"/>
      <c r="U111" s="19"/>
      <c r="V111" s="19"/>
      <c r="W111" s="19"/>
      <c r="Y111" s="19"/>
      <c r="Z111" s="19"/>
      <c r="AA111" s="183"/>
      <c r="AB111" s="211" t="s">
        <v>241</v>
      </c>
      <c r="AC111" s="198" t="s">
        <v>106</v>
      </c>
      <c r="AD111" s="199" t="s">
        <v>248</v>
      </c>
      <c r="AE111" s="200" t="str">
        <f t="shared" si="13"/>
        <v>学校集団宿泊研修野外炊飯c</v>
      </c>
      <c r="AF111" s="201" t="s">
        <v>246</v>
      </c>
      <c r="AG111" s="93"/>
      <c r="AH111" s="93"/>
      <c r="AI111" s="164"/>
      <c r="AJ111" s="93"/>
      <c r="AK111" s="165"/>
      <c r="AL111" s="19"/>
      <c r="AM111" s="19"/>
      <c r="AN111" s="19"/>
      <c r="AO111" s="19"/>
      <c r="AP111" s="19"/>
    </row>
    <row r="112" spans="6:42">
      <c r="F112" s="8" t="s">
        <v>81</v>
      </c>
      <c r="G112" s="8" t="s">
        <v>59</v>
      </c>
      <c r="H112" s="11" t="s">
        <v>80</v>
      </c>
      <c r="I112" s="14" t="s">
        <v>25</v>
      </c>
      <c r="J112" s="14" t="s">
        <v>51</v>
      </c>
      <c r="K112" s="14" t="s">
        <v>44</v>
      </c>
      <c r="L112" s="8" t="str">
        <f t="shared" si="11"/>
        <v>青少年団体宿泊棟大人減免Yα</v>
      </c>
      <c r="M112" s="8" t="str">
        <f t="shared" si="12"/>
        <v>青少年団体宿泊棟大人</v>
      </c>
      <c r="N112" s="9">
        <v>300</v>
      </c>
      <c r="O112" s="10" t="s">
        <v>45</v>
      </c>
      <c r="Y112" s="19"/>
      <c r="Z112" s="19"/>
      <c r="AA112" s="183"/>
      <c r="AB112" s="211" t="s">
        <v>241</v>
      </c>
      <c r="AC112" s="198" t="s">
        <v>403</v>
      </c>
      <c r="AD112" s="199" t="s">
        <v>248</v>
      </c>
      <c r="AE112" s="200" t="str">
        <f t="shared" si="13"/>
        <v>学校集団宿泊研修ユニカール（ニュースポーツ）c</v>
      </c>
      <c r="AF112" s="201" t="s">
        <v>246</v>
      </c>
      <c r="AG112" s="93"/>
      <c r="AH112" s="93"/>
      <c r="AI112" s="164"/>
      <c r="AJ112" s="93"/>
      <c r="AK112" s="165"/>
      <c r="AL112" s="19"/>
      <c r="AM112" s="19"/>
      <c r="AN112" s="19"/>
      <c r="AO112" s="19"/>
      <c r="AP112" s="19"/>
    </row>
    <row r="113" spans="6:42">
      <c r="F113" s="8" t="s">
        <v>81</v>
      </c>
      <c r="G113" s="8" t="s">
        <v>59</v>
      </c>
      <c r="H113" s="11" t="s">
        <v>41</v>
      </c>
      <c r="I113" s="15" t="s">
        <v>25</v>
      </c>
      <c r="J113" s="15" t="s">
        <v>43</v>
      </c>
      <c r="K113" s="15" t="s">
        <v>52</v>
      </c>
      <c r="L113" s="8" t="str">
        <f t="shared" si="11"/>
        <v>青少年団体宿泊棟未就学児（年少未満）減免Xβ</v>
      </c>
      <c r="M113" s="8" t="str">
        <f t="shared" si="12"/>
        <v>青少年団体宿泊棟未就学児（年少未満）</v>
      </c>
      <c r="N113" s="13" t="s">
        <v>53</v>
      </c>
      <c r="O113" s="10" t="s">
        <v>45</v>
      </c>
      <c r="Y113" s="19"/>
      <c r="Z113" s="19"/>
      <c r="AA113" s="183"/>
      <c r="AB113" s="211" t="s">
        <v>241</v>
      </c>
      <c r="AC113" s="198" t="s">
        <v>404</v>
      </c>
      <c r="AD113" s="199" t="s">
        <v>248</v>
      </c>
      <c r="AE113" s="200" t="str">
        <f t="shared" si="13"/>
        <v>学校集団宿泊研修キンボール（ニュースポーツ）c</v>
      </c>
      <c r="AF113" s="201" t="s">
        <v>246</v>
      </c>
      <c r="AG113" s="93"/>
      <c r="AH113" s="93"/>
      <c r="AI113" s="164"/>
      <c r="AJ113" s="93"/>
      <c r="AK113" s="165"/>
      <c r="AL113" s="19"/>
      <c r="AM113" s="19"/>
      <c r="AN113" s="19"/>
      <c r="AO113" s="19"/>
      <c r="AP113" s="19"/>
    </row>
    <row r="114" spans="6:42">
      <c r="F114" s="8" t="s">
        <v>81</v>
      </c>
      <c r="G114" s="8" t="s">
        <v>59</v>
      </c>
      <c r="H114" s="11" t="s">
        <v>47</v>
      </c>
      <c r="I114" s="15" t="s">
        <v>25</v>
      </c>
      <c r="J114" s="15" t="s">
        <v>43</v>
      </c>
      <c r="K114" s="15" t="s">
        <v>52</v>
      </c>
      <c r="L114" s="8" t="str">
        <f t="shared" si="11"/>
        <v>青少年団体宿泊棟未就学児（年少以上）減免Xβ</v>
      </c>
      <c r="M114" s="8" t="str">
        <f t="shared" si="12"/>
        <v>青少年団体宿泊棟未就学児（年少以上）</v>
      </c>
      <c r="N114" s="9">
        <v>300</v>
      </c>
      <c r="O114" s="10" t="s">
        <v>48</v>
      </c>
      <c r="Y114" s="19"/>
      <c r="Z114" s="19"/>
      <c r="AA114" s="183"/>
      <c r="AB114" s="211" t="s">
        <v>241</v>
      </c>
      <c r="AC114" s="198" t="s">
        <v>405</v>
      </c>
      <c r="AD114" s="199" t="s">
        <v>248</v>
      </c>
      <c r="AE114" s="200" t="str">
        <f t="shared" si="13"/>
        <v>学校集団宿泊研修クッブ（ニュースポーツ）c</v>
      </c>
      <c r="AF114" s="201" t="s">
        <v>246</v>
      </c>
      <c r="AG114" s="93"/>
      <c r="AH114" s="93"/>
      <c r="AI114" s="164"/>
      <c r="AJ114" s="93"/>
      <c r="AK114" s="165"/>
      <c r="AL114" s="19"/>
      <c r="AM114" s="19"/>
      <c r="AN114" s="19"/>
      <c r="AO114" s="19"/>
      <c r="AP114" s="19"/>
    </row>
    <row r="115" spans="6:42">
      <c r="F115" s="8" t="s">
        <v>81</v>
      </c>
      <c r="G115" s="8" t="s">
        <v>59</v>
      </c>
      <c r="H115" s="11" t="s">
        <v>397</v>
      </c>
      <c r="I115" s="15" t="s">
        <v>25</v>
      </c>
      <c r="J115" s="15" t="s">
        <v>43</v>
      </c>
      <c r="K115" s="15" t="s">
        <v>52</v>
      </c>
      <c r="L115" s="8" t="str">
        <f t="shared" si="11"/>
        <v>青少年団体宿泊棟子供（小学生～高校生）減免Xβ</v>
      </c>
      <c r="M115" s="8" t="str">
        <f t="shared" si="12"/>
        <v>青少年団体宿泊棟子供（小学生～高校生）</v>
      </c>
      <c r="N115" s="9">
        <v>300</v>
      </c>
      <c r="O115" s="10" t="s">
        <v>48</v>
      </c>
      <c r="Y115" s="19"/>
      <c r="Z115" s="19"/>
      <c r="AA115" s="183"/>
      <c r="AB115" s="211" t="s">
        <v>241</v>
      </c>
      <c r="AC115" s="198" t="s">
        <v>406</v>
      </c>
      <c r="AD115" s="199" t="s">
        <v>248</v>
      </c>
      <c r="AE115" s="200" t="str">
        <f t="shared" si="13"/>
        <v>学校集団宿泊研修フライングディスクゴルフ（ニュースポーツ）c</v>
      </c>
      <c r="AF115" s="201" t="s">
        <v>246</v>
      </c>
      <c r="AG115" s="93"/>
      <c r="AH115" s="93"/>
      <c r="AI115" s="164"/>
      <c r="AJ115" s="93"/>
      <c r="AK115" s="165"/>
      <c r="AL115" s="19"/>
      <c r="AM115" s="19"/>
      <c r="AN115" s="19"/>
      <c r="AO115" s="19"/>
      <c r="AP115" s="19"/>
    </row>
    <row r="116" spans="6:42">
      <c r="F116" s="8" t="s">
        <v>81</v>
      </c>
      <c r="G116" s="8" t="s">
        <v>59</v>
      </c>
      <c r="H116" s="11" t="s">
        <v>412</v>
      </c>
      <c r="I116" s="15" t="s">
        <v>25</v>
      </c>
      <c r="J116" s="15" t="s">
        <v>43</v>
      </c>
      <c r="K116" s="15" t="s">
        <v>52</v>
      </c>
      <c r="L116" s="8" t="str">
        <f t="shared" si="11"/>
        <v>青少年団体宿泊棟学生減免Xβ</v>
      </c>
      <c r="M116" s="8" t="str">
        <f t="shared" si="12"/>
        <v>青少年団体宿泊棟学生</v>
      </c>
      <c r="N116" s="9">
        <v>300</v>
      </c>
      <c r="O116" s="10" t="s">
        <v>50</v>
      </c>
      <c r="Y116" s="19"/>
      <c r="Z116" s="19"/>
      <c r="AA116" s="183"/>
      <c r="AB116" s="211" t="s">
        <v>241</v>
      </c>
      <c r="AC116" s="198" t="s">
        <v>407</v>
      </c>
      <c r="AD116" s="199" t="s">
        <v>248</v>
      </c>
      <c r="AE116" s="200" t="str">
        <f t="shared" si="13"/>
        <v>学校集団宿泊研修グラウンドゴルフ（ニュースポーツ）c</v>
      </c>
      <c r="AF116" s="201" t="s">
        <v>246</v>
      </c>
      <c r="AG116" s="93"/>
      <c r="AH116" s="93"/>
      <c r="AI116" s="164"/>
      <c r="AJ116" s="93"/>
      <c r="AK116" s="165"/>
      <c r="AL116" s="19"/>
      <c r="AM116" s="19"/>
      <c r="AN116" s="19"/>
      <c r="AO116" s="19"/>
      <c r="AP116" s="19"/>
    </row>
    <row r="117" spans="6:42">
      <c r="F117" s="8" t="s">
        <v>81</v>
      </c>
      <c r="G117" s="8" t="s">
        <v>59</v>
      </c>
      <c r="H117" s="11" t="s">
        <v>80</v>
      </c>
      <c r="I117" s="15" t="s">
        <v>25</v>
      </c>
      <c r="J117" s="15" t="s">
        <v>43</v>
      </c>
      <c r="K117" s="15" t="s">
        <v>52</v>
      </c>
      <c r="L117" s="8" t="str">
        <f t="shared" si="11"/>
        <v>青少年団体宿泊棟大人減免Xβ</v>
      </c>
      <c r="M117" s="8" t="str">
        <f t="shared" si="12"/>
        <v>青少年団体宿泊棟大人</v>
      </c>
      <c r="N117" s="9">
        <v>300</v>
      </c>
      <c r="O117" s="10" t="s">
        <v>45</v>
      </c>
      <c r="Y117" s="19"/>
      <c r="Z117" s="19"/>
      <c r="AA117" s="183"/>
      <c r="AB117" s="211" t="s">
        <v>241</v>
      </c>
      <c r="AC117" s="198" t="s">
        <v>408</v>
      </c>
      <c r="AD117" s="199" t="s">
        <v>248</v>
      </c>
      <c r="AE117" s="200" t="str">
        <f t="shared" si="13"/>
        <v>学校集団宿泊研修インディアカ（ニュースポーツ）c</v>
      </c>
      <c r="AF117" s="201" t="s">
        <v>246</v>
      </c>
      <c r="AG117" s="93"/>
      <c r="AH117" s="93"/>
      <c r="AI117" s="164"/>
      <c r="AJ117" s="93"/>
      <c r="AK117" s="165"/>
      <c r="AL117" s="19"/>
      <c r="AM117" s="19"/>
      <c r="AN117" s="19"/>
      <c r="AO117" s="19"/>
      <c r="AP117" s="19"/>
    </row>
    <row r="118" spans="6:42">
      <c r="F118" s="8" t="s">
        <v>81</v>
      </c>
      <c r="G118" s="8" t="s">
        <v>59</v>
      </c>
      <c r="H118" s="11" t="s">
        <v>41</v>
      </c>
      <c r="I118" s="16" t="s">
        <v>25</v>
      </c>
      <c r="J118" s="16" t="s">
        <v>51</v>
      </c>
      <c r="K118" s="16" t="s">
        <v>52</v>
      </c>
      <c r="L118" s="8" t="str">
        <f t="shared" si="11"/>
        <v>青少年団体宿泊棟未就学児（年少未満）減免Yβ</v>
      </c>
      <c r="M118" s="8" t="str">
        <f t="shared" si="12"/>
        <v>青少年団体宿泊棟未就学児（年少未満）</v>
      </c>
      <c r="N118" s="13" t="s">
        <v>53</v>
      </c>
      <c r="O118" s="10" t="s">
        <v>45</v>
      </c>
      <c r="Y118" s="19"/>
      <c r="Z118" s="19"/>
      <c r="AA118" s="183"/>
      <c r="AB118" s="211" t="s">
        <v>241</v>
      </c>
      <c r="AC118" s="198" t="s">
        <v>409</v>
      </c>
      <c r="AD118" s="199" t="s">
        <v>248</v>
      </c>
      <c r="AE118" s="200" t="str">
        <f t="shared" si="13"/>
        <v>学校集団宿泊研修ペタンク（ニュースポーツ）c</v>
      </c>
      <c r="AF118" s="201" t="s">
        <v>246</v>
      </c>
      <c r="AG118" s="93"/>
      <c r="AH118" s="93"/>
      <c r="AI118" s="164"/>
      <c r="AJ118" s="93"/>
      <c r="AK118" s="165"/>
      <c r="AL118" s="19"/>
      <c r="AM118" s="19"/>
      <c r="AN118" s="19"/>
      <c r="AO118" s="19"/>
      <c r="AP118" s="19"/>
    </row>
    <row r="119" spans="6:42">
      <c r="F119" s="8" t="s">
        <v>81</v>
      </c>
      <c r="G119" s="8" t="s">
        <v>59</v>
      </c>
      <c r="H119" s="11" t="s">
        <v>47</v>
      </c>
      <c r="I119" s="16" t="s">
        <v>25</v>
      </c>
      <c r="J119" s="16" t="s">
        <v>51</v>
      </c>
      <c r="K119" s="16" t="s">
        <v>52</v>
      </c>
      <c r="L119" s="8" t="str">
        <f t="shared" si="11"/>
        <v>青少年団体宿泊棟未就学児（年少以上）減免Yβ</v>
      </c>
      <c r="M119" s="8" t="str">
        <f t="shared" si="12"/>
        <v>青少年団体宿泊棟未就学児（年少以上）</v>
      </c>
      <c r="N119" s="9">
        <v>300</v>
      </c>
      <c r="O119" s="10" t="s">
        <v>48</v>
      </c>
      <c r="Y119" s="19"/>
      <c r="Z119" s="19"/>
      <c r="AA119" s="183"/>
      <c r="AB119" s="211" t="s">
        <v>241</v>
      </c>
      <c r="AC119" s="198" t="s">
        <v>410</v>
      </c>
      <c r="AD119" s="199" t="s">
        <v>248</v>
      </c>
      <c r="AE119" s="200" t="str">
        <f t="shared" si="13"/>
        <v>学校集団宿泊研修ボッチャ（ニュースポーツ）c</v>
      </c>
      <c r="AF119" s="201" t="s">
        <v>246</v>
      </c>
      <c r="AG119" s="93"/>
      <c r="AH119" s="93"/>
      <c r="AI119" s="164"/>
      <c r="AJ119" s="93"/>
      <c r="AK119" s="165"/>
      <c r="AL119" s="19"/>
      <c r="AM119" s="19"/>
      <c r="AN119" s="19"/>
      <c r="AO119" s="19"/>
      <c r="AP119" s="19"/>
    </row>
    <row r="120" spans="6:42">
      <c r="F120" s="8" t="s">
        <v>81</v>
      </c>
      <c r="G120" s="8" t="s">
        <v>59</v>
      </c>
      <c r="H120" s="11" t="s">
        <v>397</v>
      </c>
      <c r="I120" s="16" t="s">
        <v>25</v>
      </c>
      <c r="J120" s="16" t="s">
        <v>51</v>
      </c>
      <c r="K120" s="16" t="s">
        <v>52</v>
      </c>
      <c r="L120" s="8" t="str">
        <f t="shared" si="11"/>
        <v>青少年団体宿泊棟子供（小学生～高校生）減免Yβ</v>
      </c>
      <c r="M120" s="8" t="str">
        <f t="shared" si="12"/>
        <v>青少年団体宿泊棟子供（小学生～高校生）</v>
      </c>
      <c r="N120" s="9">
        <v>300</v>
      </c>
      <c r="O120" s="10" t="s">
        <v>48</v>
      </c>
      <c r="Y120" s="19"/>
      <c r="Z120" s="19"/>
      <c r="AA120" s="183"/>
      <c r="AB120" s="211" t="s">
        <v>241</v>
      </c>
      <c r="AC120" s="198" t="s">
        <v>321</v>
      </c>
      <c r="AD120" s="199" t="s">
        <v>248</v>
      </c>
      <c r="AE120" s="200" t="str">
        <f t="shared" si="13"/>
        <v>学校集団宿泊研修ドミノ（室内）c</v>
      </c>
      <c r="AF120" s="201" t="s">
        <v>246</v>
      </c>
      <c r="AG120" s="93"/>
      <c r="AH120" s="93"/>
      <c r="AI120" s="164"/>
      <c r="AJ120" s="93"/>
      <c r="AK120" s="165"/>
      <c r="AL120" s="19"/>
      <c r="AM120" s="19"/>
      <c r="AN120" s="19"/>
      <c r="AO120" s="19"/>
      <c r="AP120" s="19"/>
    </row>
    <row r="121" spans="6:42">
      <c r="F121" s="8" t="s">
        <v>81</v>
      </c>
      <c r="G121" s="8" t="s">
        <v>59</v>
      </c>
      <c r="H121" s="11" t="s">
        <v>412</v>
      </c>
      <c r="I121" s="16" t="s">
        <v>25</v>
      </c>
      <c r="J121" s="16" t="s">
        <v>51</v>
      </c>
      <c r="K121" s="16" t="s">
        <v>52</v>
      </c>
      <c r="L121" s="8" t="str">
        <f t="shared" si="11"/>
        <v>青少年団体宿泊棟学生減免Yβ</v>
      </c>
      <c r="M121" s="8" t="str">
        <f t="shared" si="12"/>
        <v>青少年団体宿泊棟学生</v>
      </c>
      <c r="N121" s="9">
        <v>300</v>
      </c>
      <c r="O121" s="10" t="s">
        <v>50</v>
      </c>
      <c r="Y121" s="19"/>
      <c r="Z121" s="19"/>
      <c r="AA121" s="183"/>
      <c r="AB121" s="211" t="s">
        <v>241</v>
      </c>
      <c r="AC121" s="198" t="s">
        <v>322</v>
      </c>
      <c r="AD121" s="199" t="s">
        <v>248</v>
      </c>
      <c r="AE121" s="200" t="str">
        <f t="shared" si="13"/>
        <v>学校集団宿泊研修カプラブロック（室内）c</v>
      </c>
      <c r="AF121" s="201" t="s">
        <v>246</v>
      </c>
      <c r="AG121" s="93"/>
      <c r="AH121" s="93"/>
      <c r="AI121" s="164"/>
      <c r="AJ121" s="93"/>
      <c r="AK121" s="165"/>
      <c r="AL121" s="19"/>
      <c r="AM121" s="19"/>
      <c r="AN121" s="19"/>
      <c r="AO121" s="19"/>
      <c r="AP121" s="19"/>
    </row>
    <row r="122" spans="6:42">
      <c r="F122" s="8" t="s">
        <v>81</v>
      </c>
      <c r="G122" s="8" t="s">
        <v>59</v>
      </c>
      <c r="H122" s="11" t="s">
        <v>80</v>
      </c>
      <c r="I122" s="16" t="s">
        <v>25</v>
      </c>
      <c r="J122" s="16" t="s">
        <v>51</v>
      </c>
      <c r="K122" s="16" t="s">
        <v>52</v>
      </c>
      <c r="L122" s="8" t="str">
        <f t="shared" si="11"/>
        <v>青少年団体宿泊棟大人減免Yβ</v>
      </c>
      <c r="M122" s="8" t="str">
        <f t="shared" si="12"/>
        <v>青少年団体宿泊棟大人</v>
      </c>
      <c r="N122" s="9">
        <v>300</v>
      </c>
      <c r="O122" s="10" t="s">
        <v>45</v>
      </c>
      <c r="Y122" s="19"/>
      <c r="Z122" s="19"/>
      <c r="AA122" s="183"/>
      <c r="AB122" s="211" t="s">
        <v>241</v>
      </c>
      <c r="AC122" s="198" t="s">
        <v>411</v>
      </c>
      <c r="AD122" s="199" t="s">
        <v>248</v>
      </c>
      <c r="AE122" s="200" t="str">
        <f t="shared" si="13"/>
        <v>学校集団宿泊研修Xロープバトル（ニュースポーツ）c</v>
      </c>
      <c r="AF122" s="201" t="s">
        <v>246</v>
      </c>
      <c r="AG122" s="93"/>
      <c r="AH122" s="93"/>
      <c r="AI122" s="164"/>
      <c r="AJ122" s="93"/>
      <c r="AK122" s="165"/>
      <c r="AL122" s="19"/>
      <c r="AM122" s="19"/>
      <c r="AN122" s="19"/>
      <c r="AO122" s="19"/>
      <c r="AP122" s="19"/>
    </row>
    <row r="123" spans="6:42">
      <c r="F123" s="8" t="s">
        <v>81</v>
      </c>
      <c r="G123" s="8" t="s">
        <v>57</v>
      </c>
      <c r="H123" s="11" t="s">
        <v>41</v>
      </c>
      <c r="I123" s="17"/>
      <c r="J123" s="17" t="s">
        <v>43</v>
      </c>
      <c r="K123" s="17" t="s">
        <v>44</v>
      </c>
      <c r="L123" s="8" t="str">
        <f t="shared" si="11"/>
        <v>青少年団体キャンプセンター未就学児（年少未満）Xα</v>
      </c>
      <c r="M123" s="8" t="str">
        <f t="shared" si="12"/>
        <v>青少年団体キャンプセンター未就学児（年少未満）</v>
      </c>
      <c r="N123" s="9">
        <v>0</v>
      </c>
      <c r="O123" s="10" t="s">
        <v>45</v>
      </c>
      <c r="Y123" s="19"/>
      <c r="Z123" s="19"/>
      <c r="AA123" s="183"/>
      <c r="AB123" s="211" t="s">
        <v>241</v>
      </c>
      <c r="AC123" s="198" t="s">
        <v>323</v>
      </c>
      <c r="AD123" s="199" t="s">
        <v>248</v>
      </c>
      <c r="AE123" s="200" t="str">
        <f t="shared" si="13"/>
        <v>学校集団宿泊研修キャンプファイヤーc</v>
      </c>
      <c r="AF123" s="201" t="s">
        <v>246</v>
      </c>
      <c r="AG123" s="93"/>
      <c r="AH123" s="93"/>
      <c r="AI123" s="164"/>
      <c r="AJ123" s="93"/>
      <c r="AK123" s="165"/>
      <c r="AL123" s="19"/>
      <c r="AM123" s="19"/>
      <c r="AN123" s="19"/>
      <c r="AO123" s="19"/>
      <c r="AP123" s="19"/>
    </row>
    <row r="124" spans="6:42">
      <c r="F124" s="8" t="s">
        <v>81</v>
      </c>
      <c r="G124" s="8" t="s">
        <v>57</v>
      </c>
      <c r="H124" s="11" t="s">
        <v>47</v>
      </c>
      <c r="I124" s="17"/>
      <c r="J124" s="17" t="s">
        <v>43</v>
      </c>
      <c r="K124" s="17" t="s">
        <v>44</v>
      </c>
      <c r="L124" s="8" t="str">
        <f t="shared" si="11"/>
        <v>青少年団体キャンプセンター未就学児（年少以上）Xα</v>
      </c>
      <c r="M124" s="8" t="str">
        <f t="shared" si="12"/>
        <v>青少年団体キャンプセンター未就学児（年少以上）</v>
      </c>
      <c r="N124" s="9">
        <v>300</v>
      </c>
      <c r="O124" s="10" t="s">
        <v>45</v>
      </c>
      <c r="Y124" s="19"/>
      <c r="Z124" s="19"/>
      <c r="AA124" s="183"/>
      <c r="AB124" s="211" t="s">
        <v>241</v>
      </c>
      <c r="AC124" s="198" t="s">
        <v>324</v>
      </c>
      <c r="AD124" s="199" t="s">
        <v>248</v>
      </c>
      <c r="AE124" s="200" t="str">
        <f t="shared" si="13"/>
        <v>学校集団宿泊研修キャンドルサービスc</v>
      </c>
      <c r="AF124" s="201" t="s">
        <v>246</v>
      </c>
      <c r="AG124" s="93"/>
      <c r="AH124" s="93"/>
      <c r="AI124" s="164"/>
      <c r="AJ124" s="93"/>
      <c r="AK124" s="165"/>
      <c r="AL124" s="19"/>
      <c r="AM124" s="19"/>
      <c r="AN124" s="19"/>
      <c r="AO124" s="19"/>
      <c r="AP124" s="19"/>
    </row>
    <row r="125" spans="6:42">
      <c r="F125" s="8" t="s">
        <v>81</v>
      </c>
      <c r="G125" s="8" t="s">
        <v>57</v>
      </c>
      <c r="H125" s="11" t="s">
        <v>397</v>
      </c>
      <c r="I125" s="17"/>
      <c r="J125" s="17" t="s">
        <v>43</v>
      </c>
      <c r="K125" s="17" t="s">
        <v>44</v>
      </c>
      <c r="L125" s="8" t="str">
        <f t="shared" si="11"/>
        <v>青少年団体キャンプセンター子供（小学生～高校生）Xα</v>
      </c>
      <c r="M125" s="8" t="str">
        <f t="shared" si="12"/>
        <v>青少年団体キャンプセンター子供（小学生～高校生）</v>
      </c>
      <c r="N125" s="9">
        <v>300</v>
      </c>
      <c r="O125" s="10" t="s">
        <v>45</v>
      </c>
      <c r="Y125" s="19"/>
      <c r="Z125" s="19"/>
      <c r="AA125" s="183"/>
      <c r="AB125" s="211" t="s">
        <v>241</v>
      </c>
      <c r="AC125" s="198" t="s">
        <v>325</v>
      </c>
      <c r="AD125" s="199" t="s">
        <v>248</v>
      </c>
      <c r="AE125" s="200" t="str">
        <f t="shared" si="13"/>
        <v>学校集団宿泊研修ＯＺＵリンピックc</v>
      </c>
      <c r="AF125" s="201" t="s">
        <v>246</v>
      </c>
      <c r="AG125" s="93"/>
      <c r="AH125" s="93"/>
      <c r="AI125" s="164"/>
      <c r="AJ125" s="93"/>
      <c r="AK125" s="165"/>
      <c r="AL125" s="19"/>
      <c r="AM125" s="19"/>
      <c r="AN125" s="19"/>
      <c r="AO125" s="19"/>
      <c r="AP125" s="19"/>
    </row>
    <row r="126" spans="6:42">
      <c r="F126" s="8" t="s">
        <v>81</v>
      </c>
      <c r="G126" s="8" t="s">
        <v>57</v>
      </c>
      <c r="H126" s="11" t="s">
        <v>412</v>
      </c>
      <c r="I126" s="17"/>
      <c r="J126" s="17" t="s">
        <v>43</v>
      </c>
      <c r="K126" s="17" t="s">
        <v>44</v>
      </c>
      <c r="L126" s="8" t="str">
        <f t="shared" si="11"/>
        <v>青少年団体キャンプセンター学生Xα</v>
      </c>
      <c r="M126" s="8" t="str">
        <f t="shared" si="12"/>
        <v>青少年団体キャンプセンター学生</v>
      </c>
      <c r="N126" s="9">
        <v>600</v>
      </c>
      <c r="O126" s="10" t="s">
        <v>45</v>
      </c>
      <c r="Y126" s="19"/>
      <c r="Z126" s="19"/>
      <c r="AA126" s="183"/>
      <c r="AB126" s="211" t="s">
        <v>241</v>
      </c>
      <c r="AC126" s="198" t="s">
        <v>326</v>
      </c>
      <c r="AD126" s="199" t="s">
        <v>248</v>
      </c>
      <c r="AE126" s="200" t="str">
        <f t="shared" si="13"/>
        <v>学校集団宿泊研修ときが森こども冒険プログラムc</v>
      </c>
      <c r="AF126" s="201" t="s">
        <v>246</v>
      </c>
      <c r="AG126" s="93"/>
      <c r="AH126" s="93"/>
      <c r="AI126" s="164"/>
      <c r="AJ126" s="93"/>
      <c r="AK126" s="165"/>
      <c r="AL126" s="19"/>
      <c r="AM126" s="19"/>
      <c r="AN126" s="19"/>
      <c r="AO126" s="19"/>
      <c r="AP126" s="19"/>
    </row>
    <row r="127" spans="6:42">
      <c r="F127" s="8" t="s">
        <v>81</v>
      </c>
      <c r="G127" s="8" t="s">
        <v>57</v>
      </c>
      <c r="H127" s="11" t="s">
        <v>80</v>
      </c>
      <c r="I127" s="17"/>
      <c r="J127" s="17" t="s">
        <v>43</v>
      </c>
      <c r="K127" s="17" t="s">
        <v>44</v>
      </c>
      <c r="L127" s="8" t="str">
        <f t="shared" si="11"/>
        <v>青少年団体キャンプセンター大人Xα</v>
      </c>
      <c r="M127" s="8" t="str">
        <f t="shared" si="12"/>
        <v>青少年団体キャンプセンター大人</v>
      </c>
      <c r="N127" s="9">
        <v>600</v>
      </c>
      <c r="O127" s="10" t="s">
        <v>45</v>
      </c>
      <c r="Y127" s="19"/>
      <c r="Z127" s="19"/>
      <c r="AA127" s="183"/>
      <c r="AB127" s="212" t="s">
        <v>241</v>
      </c>
      <c r="AC127" s="112" t="s">
        <v>218</v>
      </c>
      <c r="AD127" s="113" t="s">
        <v>249</v>
      </c>
      <c r="AE127" s="169" t="str">
        <f t="shared" si="10"/>
        <v>学校集団宿泊研修カヌー（平水版）［２人１艇］d</v>
      </c>
      <c r="AF127" s="118" t="s">
        <v>246</v>
      </c>
      <c r="AG127" s="93"/>
      <c r="AH127" s="93"/>
      <c r="AI127" s="164"/>
      <c r="AJ127" s="93"/>
      <c r="AK127" s="165"/>
      <c r="AL127" s="19"/>
      <c r="AM127" s="19"/>
      <c r="AN127" s="19"/>
      <c r="AO127" s="19"/>
      <c r="AP127" s="19"/>
    </row>
    <row r="128" spans="6:42">
      <c r="F128" s="8" t="s">
        <v>81</v>
      </c>
      <c r="G128" s="8" t="s">
        <v>57</v>
      </c>
      <c r="H128" s="11" t="s">
        <v>41</v>
      </c>
      <c r="I128" s="14"/>
      <c r="J128" s="14" t="s">
        <v>51</v>
      </c>
      <c r="K128" s="14" t="s">
        <v>44</v>
      </c>
      <c r="L128" s="8" t="str">
        <f t="shared" si="11"/>
        <v>青少年団体キャンプセンター未就学児（年少未満）Yα</v>
      </c>
      <c r="M128" s="8" t="str">
        <f t="shared" si="12"/>
        <v>青少年団体キャンプセンター未就学児（年少未満）</v>
      </c>
      <c r="N128" s="9">
        <v>0</v>
      </c>
      <c r="O128" s="10" t="s">
        <v>45</v>
      </c>
      <c r="Y128" s="19"/>
      <c r="Z128" s="19"/>
      <c r="AA128" s="183"/>
      <c r="AB128" s="212" t="s">
        <v>241</v>
      </c>
      <c r="AC128" s="112" t="s">
        <v>219</v>
      </c>
      <c r="AD128" s="113" t="s">
        <v>249</v>
      </c>
      <c r="AE128" s="169" t="str">
        <f t="shared" si="10"/>
        <v>学校集団宿泊研修カヌー（平水版）［１人１艇］d</v>
      </c>
      <c r="AF128" s="118" t="s">
        <v>246</v>
      </c>
      <c r="AG128" s="93"/>
      <c r="AH128" s="93"/>
      <c r="AI128" s="164"/>
      <c r="AJ128" s="93"/>
      <c r="AK128" s="165"/>
      <c r="AL128" s="19"/>
      <c r="AM128" s="19"/>
      <c r="AN128" s="19"/>
      <c r="AO128" s="19"/>
      <c r="AP128" s="19"/>
    </row>
    <row r="129" spans="6:42">
      <c r="F129" s="8" t="s">
        <v>81</v>
      </c>
      <c r="G129" s="8" t="s">
        <v>57</v>
      </c>
      <c r="H129" s="11" t="s">
        <v>47</v>
      </c>
      <c r="I129" s="14"/>
      <c r="J129" s="14" t="s">
        <v>51</v>
      </c>
      <c r="K129" s="14" t="s">
        <v>44</v>
      </c>
      <c r="L129" s="8" t="str">
        <f t="shared" si="11"/>
        <v>青少年団体キャンプセンター未就学児（年少以上）Yα</v>
      </c>
      <c r="M129" s="8" t="str">
        <f t="shared" si="12"/>
        <v>青少年団体キャンプセンター未就学児（年少以上）</v>
      </c>
      <c r="N129" s="9">
        <v>300</v>
      </c>
      <c r="O129" s="10" t="s">
        <v>45</v>
      </c>
      <c r="Y129" s="19"/>
      <c r="Z129" s="19"/>
      <c r="AA129" s="183"/>
      <c r="AB129" s="212" t="s">
        <v>241</v>
      </c>
      <c r="AC129" s="112" t="s">
        <v>220</v>
      </c>
      <c r="AD129" s="113" t="s">
        <v>249</v>
      </c>
      <c r="AE129" s="169" t="str">
        <f t="shared" si="10"/>
        <v>学校集団宿泊研修マウンテンバイクd</v>
      </c>
      <c r="AF129" s="118" t="s">
        <v>246</v>
      </c>
      <c r="AG129" s="93"/>
      <c r="AH129" s="93"/>
      <c r="AI129" s="164"/>
      <c r="AJ129" s="93"/>
      <c r="AK129" s="165"/>
      <c r="AL129" s="19"/>
      <c r="AM129" s="19"/>
      <c r="AN129" s="19"/>
      <c r="AO129" s="19"/>
      <c r="AP129" s="19"/>
    </row>
    <row r="130" spans="6:42">
      <c r="F130" s="8" t="s">
        <v>81</v>
      </c>
      <c r="G130" s="8" t="s">
        <v>57</v>
      </c>
      <c r="H130" s="11" t="s">
        <v>397</v>
      </c>
      <c r="I130" s="14"/>
      <c r="J130" s="14" t="s">
        <v>51</v>
      </c>
      <c r="K130" s="14" t="s">
        <v>44</v>
      </c>
      <c r="L130" s="8" t="str">
        <f t="shared" si="11"/>
        <v>青少年団体キャンプセンター子供（小学生～高校生）Yα</v>
      </c>
      <c r="M130" s="8" t="str">
        <f t="shared" si="12"/>
        <v>青少年団体キャンプセンター子供（小学生～高校生）</v>
      </c>
      <c r="N130" s="9">
        <v>300</v>
      </c>
      <c r="O130" s="10" t="s">
        <v>45</v>
      </c>
      <c r="Y130" s="19"/>
      <c r="Z130" s="19"/>
      <c r="AA130" s="183"/>
      <c r="AB130" s="212" t="s">
        <v>241</v>
      </c>
      <c r="AC130" s="112" t="s">
        <v>221</v>
      </c>
      <c r="AD130" s="113" t="s">
        <v>249</v>
      </c>
      <c r="AE130" s="169" t="str">
        <f t="shared" si="10"/>
        <v>学校集団宿泊研修スポーツクライミングd</v>
      </c>
      <c r="AF130" s="118" t="s">
        <v>246</v>
      </c>
      <c r="AG130" s="93"/>
      <c r="AH130" s="93"/>
      <c r="AI130" s="164"/>
      <c r="AJ130" s="93"/>
      <c r="AK130" s="165"/>
      <c r="AL130" s="19"/>
      <c r="AM130" s="19"/>
      <c r="AN130" s="19"/>
      <c r="AO130" s="19"/>
      <c r="AP130" s="19"/>
    </row>
    <row r="131" spans="6:42">
      <c r="F131" s="8" t="s">
        <v>81</v>
      </c>
      <c r="G131" s="8" t="s">
        <v>57</v>
      </c>
      <c r="H131" s="11" t="s">
        <v>412</v>
      </c>
      <c r="I131" s="14"/>
      <c r="J131" s="14" t="s">
        <v>51</v>
      </c>
      <c r="K131" s="14" t="s">
        <v>44</v>
      </c>
      <c r="L131" s="8" t="str">
        <f t="shared" si="11"/>
        <v>青少年団体キャンプセンター学生Yα</v>
      </c>
      <c r="M131" s="8" t="str">
        <f t="shared" si="12"/>
        <v>青少年団体キャンプセンター学生</v>
      </c>
      <c r="N131" s="9">
        <v>600</v>
      </c>
      <c r="O131" s="10" t="s">
        <v>45</v>
      </c>
      <c r="Y131" s="19"/>
      <c r="Z131" s="19"/>
      <c r="AA131" s="183"/>
      <c r="AB131" s="212" t="s">
        <v>241</v>
      </c>
      <c r="AC131" s="112" t="s">
        <v>222</v>
      </c>
      <c r="AD131" s="113" t="s">
        <v>249</v>
      </c>
      <c r="AE131" s="169" t="str">
        <f t="shared" si="10"/>
        <v>学校集団宿泊研修カヌー（ショートツーリング）d</v>
      </c>
      <c r="AF131" s="118" t="s">
        <v>246</v>
      </c>
      <c r="AG131" s="93"/>
      <c r="AH131" s="93"/>
      <c r="AI131" s="164"/>
      <c r="AJ131" s="93"/>
      <c r="AK131" s="165"/>
      <c r="AL131" s="19"/>
      <c r="AM131" s="19"/>
      <c r="AN131" s="19"/>
      <c r="AO131" s="19"/>
      <c r="AP131" s="19"/>
    </row>
    <row r="132" spans="6:42">
      <c r="F132" s="8" t="s">
        <v>81</v>
      </c>
      <c r="G132" s="8" t="s">
        <v>57</v>
      </c>
      <c r="H132" s="11" t="s">
        <v>80</v>
      </c>
      <c r="I132" s="14"/>
      <c r="J132" s="14" t="s">
        <v>51</v>
      </c>
      <c r="K132" s="14" t="s">
        <v>44</v>
      </c>
      <c r="L132" s="8" t="str">
        <f t="shared" si="11"/>
        <v>青少年団体キャンプセンター大人Yα</v>
      </c>
      <c r="M132" s="8" t="str">
        <f t="shared" si="12"/>
        <v>青少年団体キャンプセンター大人</v>
      </c>
      <c r="N132" s="9">
        <v>600</v>
      </c>
      <c r="O132" s="10" t="s">
        <v>45</v>
      </c>
      <c r="Y132" s="19"/>
      <c r="Z132" s="19"/>
      <c r="AA132" s="183"/>
      <c r="AB132" s="212" t="s">
        <v>241</v>
      </c>
      <c r="AC132" s="112" t="s">
        <v>224</v>
      </c>
      <c r="AD132" s="113" t="s">
        <v>249</v>
      </c>
      <c r="AE132" s="169" t="str">
        <f t="shared" si="10"/>
        <v>学校集団宿泊研修カヌー（ミドルツーリング）d</v>
      </c>
      <c r="AF132" s="118" t="s">
        <v>246</v>
      </c>
      <c r="AG132" s="93"/>
      <c r="AH132" s="93"/>
      <c r="AI132" s="164"/>
      <c r="AJ132" s="93"/>
      <c r="AK132" s="165"/>
      <c r="AL132" s="19"/>
      <c r="AM132" s="19"/>
      <c r="AN132" s="19"/>
      <c r="AO132" s="19"/>
      <c r="AP132" s="19"/>
    </row>
    <row r="133" spans="6:42">
      <c r="F133" s="8" t="s">
        <v>81</v>
      </c>
      <c r="G133" s="8" t="s">
        <v>57</v>
      </c>
      <c r="H133" s="11" t="s">
        <v>41</v>
      </c>
      <c r="I133" s="15"/>
      <c r="J133" s="15" t="s">
        <v>43</v>
      </c>
      <c r="K133" s="15" t="s">
        <v>52</v>
      </c>
      <c r="L133" s="8" t="str">
        <f t="shared" si="11"/>
        <v>青少年団体キャンプセンター未就学児（年少未満）Xβ</v>
      </c>
      <c r="M133" s="8" t="str">
        <f t="shared" si="12"/>
        <v>青少年団体キャンプセンター未就学児（年少未満）</v>
      </c>
      <c r="N133" s="9">
        <v>0</v>
      </c>
      <c r="O133" s="10" t="s">
        <v>45</v>
      </c>
      <c r="Y133" s="19"/>
      <c r="Z133" s="19"/>
      <c r="AA133" s="183"/>
      <c r="AB133" s="212" t="s">
        <v>241</v>
      </c>
      <c r="AC133" s="112" t="s">
        <v>223</v>
      </c>
      <c r="AD133" s="113" t="s">
        <v>249</v>
      </c>
      <c r="AE133" s="169" t="str">
        <f t="shared" si="10"/>
        <v>学校集団宿泊研修カヌー（ロングツーリング）d</v>
      </c>
      <c r="AF133" s="118" t="s">
        <v>246</v>
      </c>
      <c r="AG133" s="93"/>
      <c r="AH133" s="93"/>
      <c r="AI133" s="164"/>
      <c r="AJ133" s="93"/>
      <c r="AK133" s="165"/>
      <c r="AL133" s="19"/>
      <c r="AM133" s="19"/>
      <c r="AN133" s="19"/>
      <c r="AO133" s="19"/>
      <c r="AP133" s="19"/>
    </row>
    <row r="134" spans="6:42">
      <c r="F134" s="8" t="s">
        <v>81</v>
      </c>
      <c r="G134" s="8" t="s">
        <v>57</v>
      </c>
      <c r="H134" s="11" t="s">
        <v>47</v>
      </c>
      <c r="I134" s="15"/>
      <c r="J134" s="15" t="s">
        <v>43</v>
      </c>
      <c r="K134" s="15" t="s">
        <v>54</v>
      </c>
      <c r="L134" s="8" t="str">
        <f t="shared" si="11"/>
        <v>青少年団体キャンプセンター未就学児（年少以上）Xβ</v>
      </c>
      <c r="M134" s="8" t="str">
        <f t="shared" si="12"/>
        <v>青少年団体キャンプセンター未就学児（年少以上）</v>
      </c>
      <c r="N134" s="9">
        <v>300</v>
      </c>
      <c r="O134" s="10" t="s">
        <v>45</v>
      </c>
      <c r="Y134" s="19"/>
      <c r="Z134" s="19"/>
      <c r="AA134" s="183"/>
      <c r="AB134" s="212" t="s">
        <v>241</v>
      </c>
      <c r="AC134" s="112" t="s">
        <v>347</v>
      </c>
      <c r="AD134" s="113" t="s">
        <v>249</v>
      </c>
      <c r="AE134" s="169" t="str">
        <f t="shared" si="10"/>
        <v>学校集団宿泊研修クラフト（竹とんぼ）d</v>
      </c>
      <c r="AF134" s="118">
        <v>6300</v>
      </c>
      <c r="AG134" s="93"/>
      <c r="AH134" s="93"/>
      <c r="AI134" s="164"/>
      <c r="AJ134" s="93"/>
      <c r="AK134" s="165"/>
      <c r="AL134" s="19"/>
      <c r="AM134" s="19"/>
      <c r="AN134" s="19"/>
      <c r="AO134" s="19"/>
      <c r="AP134" s="19"/>
    </row>
    <row r="135" spans="6:42">
      <c r="F135" s="8" t="s">
        <v>81</v>
      </c>
      <c r="G135" s="8" t="s">
        <v>57</v>
      </c>
      <c r="H135" s="11" t="s">
        <v>397</v>
      </c>
      <c r="I135" s="15"/>
      <c r="J135" s="15" t="s">
        <v>43</v>
      </c>
      <c r="K135" s="15" t="s">
        <v>54</v>
      </c>
      <c r="L135" s="8" t="str">
        <f t="shared" si="11"/>
        <v>青少年団体キャンプセンター子供（小学生～高校生）Xβ</v>
      </c>
      <c r="M135" s="8" t="str">
        <f t="shared" si="12"/>
        <v>青少年団体キャンプセンター子供（小学生～高校生）</v>
      </c>
      <c r="N135" s="9">
        <v>300</v>
      </c>
      <c r="O135" s="10" t="s">
        <v>45</v>
      </c>
      <c r="Y135" s="19"/>
      <c r="Z135" s="19"/>
      <c r="AA135" s="183"/>
      <c r="AB135" s="212" t="s">
        <v>241</v>
      </c>
      <c r="AC135" s="112" t="s">
        <v>225</v>
      </c>
      <c r="AD135" s="113" t="s">
        <v>249</v>
      </c>
      <c r="AE135" s="169" t="str">
        <f t="shared" si="10"/>
        <v>学校集団宿泊研修エアロビクスダンスd</v>
      </c>
      <c r="AF135" s="118" t="s">
        <v>246</v>
      </c>
      <c r="AG135" s="93"/>
      <c r="AH135" s="93"/>
      <c r="AI135" s="164"/>
      <c r="AJ135" s="93"/>
      <c r="AK135" s="165"/>
      <c r="AL135" s="19"/>
      <c r="AM135" s="19"/>
      <c r="AN135" s="19"/>
      <c r="AO135" s="19"/>
      <c r="AP135" s="19"/>
    </row>
    <row r="136" spans="6:42">
      <c r="F136" s="8" t="s">
        <v>81</v>
      </c>
      <c r="G136" s="8" t="s">
        <v>57</v>
      </c>
      <c r="H136" s="11" t="s">
        <v>412</v>
      </c>
      <c r="I136" s="15"/>
      <c r="J136" s="15" t="s">
        <v>43</v>
      </c>
      <c r="K136" s="15" t="s">
        <v>54</v>
      </c>
      <c r="L136" s="8" t="str">
        <f t="shared" si="11"/>
        <v>青少年団体キャンプセンター学生Xβ</v>
      </c>
      <c r="M136" s="8" t="str">
        <f t="shared" si="12"/>
        <v>青少年団体キャンプセンター学生</v>
      </c>
      <c r="N136" s="9">
        <v>600</v>
      </c>
      <c r="O136" s="10" t="s">
        <v>45</v>
      </c>
      <c r="Y136" s="19"/>
      <c r="Z136" s="19"/>
      <c r="AA136" s="183"/>
      <c r="AB136" s="212" t="s">
        <v>241</v>
      </c>
      <c r="AC136" s="112" t="s">
        <v>226</v>
      </c>
      <c r="AD136" s="113" t="s">
        <v>249</v>
      </c>
      <c r="AE136" s="169" t="str">
        <f t="shared" si="10"/>
        <v>学校集団宿泊研修座禅d</v>
      </c>
      <c r="AF136" s="118" t="s">
        <v>246</v>
      </c>
      <c r="AG136" s="93"/>
      <c r="AH136" s="93"/>
      <c r="AI136" s="164"/>
      <c r="AJ136" s="93"/>
      <c r="AK136" s="165"/>
      <c r="AL136" s="19"/>
      <c r="AM136" s="19"/>
      <c r="AN136" s="19"/>
      <c r="AO136" s="19"/>
      <c r="AP136" s="19"/>
    </row>
    <row r="137" spans="6:42">
      <c r="F137" s="8" t="s">
        <v>81</v>
      </c>
      <c r="G137" s="8" t="s">
        <v>57</v>
      </c>
      <c r="H137" s="11" t="s">
        <v>80</v>
      </c>
      <c r="I137" s="15"/>
      <c r="J137" s="15" t="s">
        <v>43</v>
      </c>
      <c r="K137" s="15" t="s">
        <v>54</v>
      </c>
      <c r="L137" s="8" t="str">
        <f t="shared" si="11"/>
        <v>青少年団体キャンプセンター大人Xβ</v>
      </c>
      <c r="M137" s="8" t="str">
        <f t="shared" si="12"/>
        <v>青少年団体キャンプセンター大人</v>
      </c>
      <c r="N137" s="9">
        <v>600</v>
      </c>
      <c r="O137" s="10" t="s">
        <v>45</v>
      </c>
      <c r="Y137" s="19"/>
      <c r="Z137" s="19"/>
      <c r="AA137" s="183"/>
      <c r="AB137" s="212" t="s">
        <v>241</v>
      </c>
      <c r="AC137" s="112" t="s">
        <v>232</v>
      </c>
      <c r="AD137" s="113" t="s">
        <v>249</v>
      </c>
      <c r="AE137" s="169" t="str">
        <f t="shared" si="10"/>
        <v>学校集団宿泊研修自然観察d</v>
      </c>
      <c r="AF137" s="118" t="s">
        <v>246</v>
      </c>
      <c r="AG137" s="93"/>
      <c r="AH137" s="93"/>
      <c r="AI137" s="164"/>
      <c r="AJ137" s="93"/>
      <c r="AK137" s="165"/>
      <c r="AL137" s="19"/>
      <c r="AM137" s="19"/>
      <c r="AN137" s="19"/>
      <c r="AO137" s="19"/>
      <c r="AP137" s="19"/>
    </row>
    <row r="138" spans="6:42">
      <c r="F138" s="8" t="s">
        <v>81</v>
      </c>
      <c r="G138" s="8" t="s">
        <v>57</v>
      </c>
      <c r="H138" s="11" t="s">
        <v>41</v>
      </c>
      <c r="I138" s="18"/>
      <c r="J138" s="18" t="s">
        <v>51</v>
      </c>
      <c r="K138" s="18" t="s">
        <v>54</v>
      </c>
      <c r="L138" s="8" t="str">
        <f t="shared" si="11"/>
        <v>青少年団体キャンプセンター未就学児（年少未満）Yβ</v>
      </c>
      <c r="M138" s="8" t="str">
        <f t="shared" si="12"/>
        <v>青少年団体キャンプセンター未就学児（年少未満）</v>
      </c>
      <c r="N138" s="9">
        <v>0</v>
      </c>
      <c r="O138" s="10" t="s">
        <v>45</v>
      </c>
      <c r="Y138" s="19"/>
      <c r="Z138" s="19"/>
      <c r="AA138" s="183"/>
      <c r="AB138" s="212" t="s">
        <v>241</v>
      </c>
      <c r="AC138" s="112" t="s">
        <v>346</v>
      </c>
      <c r="AD138" s="113" t="s">
        <v>249</v>
      </c>
      <c r="AE138" s="169" t="str">
        <f t="shared" si="10"/>
        <v>学校集団宿泊研修茶道d</v>
      </c>
      <c r="AF138" s="118">
        <v>6700</v>
      </c>
      <c r="AG138" s="93"/>
      <c r="AH138" s="93"/>
      <c r="AI138" s="164"/>
      <c r="AJ138" s="93"/>
      <c r="AK138" s="165"/>
      <c r="AL138" s="19"/>
      <c r="AM138" s="19"/>
      <c r="AN138" s="19"/>
      <c r="AO138" s="19"/>
      <c r="AP138" s="19"/>
    </row>
    <row r="139" spans="6:42">
      <c r="F139" s="8" t="s">
        <v>81</v>
      </c>
      <c r="G139" s="8" t="s">
        <v>57</v>
      </c>
      <c r="H139" s="11" t="s">
        <v>47</v>
      </c>
      <c r="I139" s="18"/>
      <c r="J139" s="18" t="s">
        <v>51</v>
      </c>
      <c r="K139" s="18" t="s">
        <v>54</v>
      </c>
      <c r="L139" s="8" t="str">
        <f t="shared" si="11"/>
        <v>青少年団体キャンプセンター未就学児（年少以上）Yβ</v>
      </c>
      <c r="M139" s="8" t="str">
        <f t="shared" si="12"/>
        <v>青少年団体キャンプセンター未就学児（年少以上）</v>
      </c>
      <c r="N139" s="9">
        <v>300</v>
      </c>
      <c r="O139" s="10" t="s">
        <v>45</v>
      </c>
      <c r="Y139" s="19"/>
      <c r="Z139" s="19"/>
      <c r="AA139" s="183"/>
      <c r="AB139" s="212" t="s">
        <v>241</v>
      </c>
      <c r="AC139" s="112" t="s">
        <v>233</v>
      </c>
      <c r="AD139" s="113" t="s">
        <v>249</v>
      </c>
      <c r="AE139" s="169" t="str">
        <f t="shared" si="10"/>
        <v>学校集団宿泊研修天体観察d</v>
      </c>
      <c r="AF139" s="118" t="s">
        <v>246</v>
      </c>
      <c r="AG139" s="93"/>
      <c r="AH139" s="93"/>
      <c r="AI139" s="164"/>
      <c r="AJ139" s="93"/>
      <c r="AK139" s="165"/>
      <c r="AL139" s="19"/>
      <c r="AM139" s="19"/>
      <c r="AN139" s="19"/>
      <c r="AO139" s="19"/>
      <c r="AP139" s="19"/>
    </row>
    <row r="140" spans="6:42">
      <c r="F140" s="8" t="s">
        <v>81</v>
      </c>
      <c r="G140" s="8" t="s">
        <v>57</v>
      </c>
      <c r="H140" s="11" t="s">
        <v>397</v>
      </c>
      <c r="I140" s="18"/>
      <c r="J140" s="18" t="s">
        <v>51</v>
      </c>
      <c r="K140" s="18" t="s">
        <v>54</v>
      </c>
      <c r="L140" s="8" t="str">
        <f t="shared" si="11"/>
        <v>青少年団体キャンプセンター子供（小学生～高校生）Yβ</v>
      </c>
      <c r="M140" s="8" t="str">
        <f t="shared" si="12"/>
        <v>青少年団体キャンプセンター子供（小学生～高校生）</v>
      </c>
      <c r="N140" s="9">
        <v>300</v>
      </c>
      <c r="O140" s="10" t="s">
        <v>45</v>
      </c>
      <c r="Y140" s="19"/>
      <c r="Z140" s="19"/>
      <c r="AA140" s="183"/>
      <c r="AB140" s="212" t="s">
        <v>241</v>
      </c>
      <c r="AC140" s="112" t="s">
        <v>234</v>
      </c>
      <c r="AD140" s="113" t="s">
        <v>249</v>
      </c>
      <c r="AE140" s="169" t="str">
        <f t="shared" si="10"/>
        <v>学校集団宿泊研修ウォークラリー2.4ｋｍd</v>
      </c>
      <c r="AF140" s="118" t="s">
        <v>246</v>
      </c>
      <c r="AG140" s="93"/>
      <c r="AH140" s="93"/>
      <c r="AI140" s="164"/>
      <c r="AJ140" s="93"/>
      <c r="AK140" s="165"/>
      <c r="AL140" s="19"/>
      <c r="AM140" s="19"/>
      <c r="AN140" s="19"/>
      <c r="AO140" s="19"/>
      <c r="AP140" s="19"/>
    </row>
    <row r="141" spans="6:42">
      <c r="F141" s="8" t="s">
        <v>81</v>
      </c>
      <c r="G141" s="8" t="s">
        <v>57</v>
      </c>
      <c r="H141" s="11" t="s">
        <v>412</v>
      </c>
      <c r="I141" s="18"/>
      <c r="J141" s="18" t="s">
        <v>51</v>
      </c>
      <c r="K141" s="18" t="s">
        <v>54</v>
      </c>
      <c r="L141" s="8" t="str">
        <f t="shared" si="11"/>
        <v>青少年団体キャンプセンター学生Yβ</v>
      </c>
      <c r="M141" s="8" t="str">
        <f t="shared" si="12"/>
        <v>青少年団体キャンプセンター学生</v>
      </c>
      <c r="N141" s="9">
        <v>600</v>
      </c>
      <c r="O141" s="10" t="s">
        <v>45</v>
      </c>
      <c r="Y141" s="19"/>
      <c r="Z141" s="19"/>
      <c r="AA141" s="183"/>
      <c r="AB141" s="212" t="s">
        <v>241</v>
      </c>
      <c r="AC141" s="112" t="s">
        <v>235</v>
      </c>
      <c r="AD141" s="113" t="s">
        <v>249</v>
      </c>
      <c r="AE141" s="169" t="str">
        <f t="shared" si="10"/>
        <v>学校集団宿泊研修ウォークラリー5.4ｋｍd</v>
      </c>
      <c r="AF141" s="118" t="s">
        <v>246</v>
      </c>
      <c r="AG141" s="93"/>
      <c r="AH141" s="93"/>
      <c r="AI141" s="164"/>
      <c r="AJ141" s="93"/>
      <c r="AK141" s="165"/>
      <c r="AL141" s="19"/>
      <c r="AM141" s="19"/>
      <c r="AN141" s="19"/>
      <c r="AO141" s="19"/>
      <c r="AP141" s="19"/>
    </row>
    <row r="142" spans="6:42">
      <c r="F142" s="8" t="s">
        <v>81</v>
      </c>
      <c r="G142" s="8" t="s">
        <v>57</v>
      </c>
      <c r="H142" s="11" t="s">
        <v>80</v>
      </c>
      <c r="I142" s="18"/>
      <c r="J142" s="18" t="s">
        <v>51</v>
      </c>
      <c r="K142" s="18" t="s">
        <v>54</v>
      </c>
      <c r="L142" s="8" t="str">
        <f t="shared" si="11"/>
        <v>青少年団体キャンプセンター大人Yβ</v>
      </c>
      <c r="M142" s="8" t="str">
        <f t="shared" si="12"/>
        <v>青少年団体キャンプセンター大人</v>
      </c>
      <c r="N142" s="9">
        <v>600</v>
      </c>
      <c r="O142" s="10" t="s">
        <v>45</v>
      </c>
      <c r="Y142" s="19"/>
      <c r="Z142" s="19"/>
      <c r="AA142" s="183"/>
      <c r="AB142" s="212" t="s">
        <v>241</v>
      </c>
      <c r="AC142" s="112" t="s">
        <v>236</v>
      </c>
      <c r="AD142" s="113" t="s">
        <v>249</v>
      </c>
      <c r="AE142" s="169" t="str">
        <f t="shared" si="10"/>
        <v>学校集団宿泊研修スコアオリエンテーリングd</v>
      </c>
      <c r="AF142" s="118" t="s">
        <v>246</v>
      </c>
      <c r="AG142" s="93"/>
      <c r="AH142" s="93"/>
      <c r="AI142" s="164"/>
      <c r="AJ142" s="93"/>
      <c r="AK142" s="165"/>
      <c r="AL142" s="19"/>
      <c r="AM142" s="19"/>
      <c r="AN142" s="19"/>
      <c r="AO142" s="19"/>
      <c r="AP142" s="19"/>
    </row>
    <row r="143" spans="6:42">
      <c r="F143" s="8" t="s">
        <v>81</v>
      </c>
      <c r="G143" s="8" t="s">
        <v>57</v>
      </c>
      <c r="H143" s="11" t="s">
        <v>41</v>
      </c>
      <c r="I143" s="17" t="s">
        <v>25</v>
      </c>
      <c r="J143" s="17" t="s">
        <v>43</v>
      </c>
      <c r="K143" s="17" t="s">
        <v>44</v>
      </c>
      <c r="L143" s="8" t="str">
        <f t="shared" si="11"/>
        <v>青少年団体キャンプセンター未就学児（年少未満）減免Xα</v>
      </c>
      <c r="M143" s="8" t="str">
        <f t="shared" si="12"/>
        <v>青少年団体キャンプセンター未就学児（年少未満）</v>
      </c>
      <c r="N143" s="13" t="s">
        <v>53</v>
      </c>
      <c r="O143" s="10" t="s">
        <v>45</v>
      </c>
      <c r="Y143" s="19"/>
      <c r="Z143" s="19"/>
      <c r="AA143" s="183"/>
      <c r="AB143" s="212" t="s">
        <v>241</v>
      </c>
      <c r="AC143" s="112" t="s">
        <v>237</v>
      </c>
      <c r="AD143" s="113" t="s">
        <v>249</v>
      </c>
      <c r="AE143" s="169" t="str">
        <f t="shared" si="10"/>
        <v>学校集団宿泊研修ビジュアルオリエンテーリングd</v>
      </c>
      <c r="AF143" s="118" t="s">
        <v>246</v>
      </c>
      <c r="AG143" s="93"/>
      <c r="AH143" s="93"/>
      <c r="AI143" s="164"/>
      <c r="AJ143" s="93"/>
      <c r="AK143" s="165"/>
      <c r="AL143" s="19"/>
      <c r="AM143" s="19"/>
      <c r="AN143" s="19"/>
      <c r="AO143" s="19"/>
      <c r="AP143" s="19"/>
    </row>
    <row r="144" spans="6:42">
      <c r="F144" s="8" t="s">
        <v>81</v>
      </c>
      <c r="G144" s="8" t="s">
        <v>57</v>
      </c>
      <c r="H144" s="11" t="s">
        <v>47</v>
      </c>
      <c r="I144" s="17" t="s">
        <v>25</v>
      </c>
      <c r="J144" s="17" t="s">
        <v>43</v>
      </c>
      <c r="K144" s="17" t="s">
        <v>55</v>
      </c>
      <c r="L144" s="8" t="str">
        <f t="shared" si="11"/>
        <v>青少年団体キャンプセンター未就学児（年少以上）減免Xα</v>
      </c>
      <c r="M144" s="8" t="str">
        <f t="shared" si="12"/>
        <v>青少年団体キャンプセンター未就学児（年少以上）</v>
      </c>
      <c r="N144" s="13" t="s">
        <v>53</v>
      </c>
      <c r="O144" s="10" t="s">
        <v>45</v>
      </c>
      <c r="Y144" s="19"/>
      <c r="Z144" s="19"/>
      <c r="AA144" s="183"/>
      <c r="AB144" s="212" t="s">
        <v>241</v>
      </c>
      <c r="AC144" s="112" t="s">
        <v>238</v>
      </c>
      <c r="AD144" s="113" t="s">
        <v>249</v>
      </c>
      <c r="AE144" s="169" t="str">
        <f t="shared" si="10"/>
        <v>学校集団宿泊研修館内動物ラリーd</v>
      </c>
      <c r="AF144" s="118" t="s">
        <v>246</v>
      </c>
      <c r="AG144" s="93"/>
      <c r="AH144" s="93"/>
      <c r="AI144" s="164"/>
      <c r="AJ144" s="93"/>
      <c r="AK144" s="165"/>
      <c r="AL144" s="19"/>
      <c r="AM144" s="19"/>
      <c r="AN144" s="19"/>
      <c r="AO144" s="19"/>
      <c r="AP144" s="19"/>
    </row>
    <row r="145" spans="6:42">
      <c r="F145" s="8" t="s">
        <v>81</v>
      </c>
      <c r="G145" s="8" t="s">
        <v>57</v>
      </c>
      <c r="H145" s="11" t="s">
        <v>397</v>
      </c>
      <c r="I145" s="17" t="s">
        <v>25</v>
      </c>
      <c r="J145" s="17" t="s">
        <v>43</v>
      </c>
      <c r="K145" s="17" t="s">
        <v>55</v>
      </c>
      <c r="L145" s="8" t="str">
        <f t="shared" si="11"/>
        <v>青少年団体キャンプセンター子供（小学生～高校生）減免Xα</v>
      </c>
      <c r="M145" s="8" t="str">
        <f t="shared" si="12"/>
        <v>青少年団体キャンプセンター子供（小学生～高校生）</v>
      </c>
      <c r="N145" s="13" t="s">
        <v>53</v>
      </c>
      <c r="O145" s="10" t="s">
        <v>45</v>
      </c>
      <c r="Y145" s="19"/>
      <c r="Z145" s="19"/>
      <c r="AA145" s="183"/>
      <c r="AB145" s="212" t="s">
        <v>241</v>
      </c>
      <c r="AC145" s="112" t="s">
        <v>228</v>
      </c>
      <c r="AD145" s="113" t="s">
        <v>249</v>
      </c>
      <c r="AE145" s="169" t="str">
        <f t="shared" si="10"/>
        <v>学校集団宿泊研修グループワークゲームd</v>
      </c>
      <c r="AF145" s="118" t="s">
        <v>246</v>
      </c>
      <c r="AG145" s="93"/>
      <c r="AH145" s="93"/>
      <c r="AI145" s="164"/>
      <c r="AJ145" s="93"/>
      <c r="AK145" s="165"/>
      <c r="AL145" s="19"/>
      <c r="AM145" s="19"/>
      <c r="AN145" s="19"/>
      <c r="AO145" s="19"/>
      <c r="AP145" s="19"/>
    </row>
    <row r="146" spans="6:42">
      <c r="F146" s="8" t="s">
        <v>81</v>
      </c>
      <c r="G146" s="8" t="s">
        <v>57</v>
      </c>
      <c r="H146" s="11" t="s">
        <v>412</v>
      </c>
      <c r="I146" s="17" t="s">
        <v>25</v>
      </c>
      <c r="J146" s="17" t="s">
        <v>43</v>
      </c>
      <c r="K146" s="17" t="s">
        <v>55</v>
      </c>
      <c r="L146" s="8" t="str">
        <f t="shared" si="11"/>
        <v>青少年団体キャンプセンター学生減免Xα</v>
      </c>
      <c r="M146" s="8" t="str">
        <f t="shared" si="12"/>
        <v>青少年団体キャンプセンター学生</v>
      </c>
      <c r="N146" s="13" t="s">
        <v>53</v>
      </c>
      <c r="O146" s="10" t="s">
        <v>45</v>
      </c>
      <c r="Y146" s="19"/>
      <c r="Z146" s="19"/>
      <c r="AA146" s="183"/>
      <c r="AB146" s="212" t="s">
        <v>241</v>
      </c>
      <c r="AC146" s="112" t="s">
        <v>227</v>
      </c>
      <c r="AD146" s="113" t="s">
        <v>249</v>
      </c>
      <c r="AE146" s="169" t="str">
        <f t="shared" si="10"/>
        <v>学校集団宿泊研修レクリエーション（キャンプファイヤー）d</v>
      </c>
      <c r="AF146" s="118" t="s">
        <v>246</v>
      </c>
      <c r="AG146" s="93"/>
      <c r="AH146" s="93"/>
      <c r="AI146" s="164"/>
      <c r="AJ146" s="93"/>
      <c r="AK146" s="165"/>
      <c r="AL146" s="19"/>
      <c r="AM146" s="19"/>
      <c r="AN146" s="19"/>
      <c r="AO146" s="19"/>
      <c r="AP146" s="19"/>
    </row>
    <row r="147" spans="6:42">
      <c r="F147" s="8" t="s">
        <v>81</v>
      </c>
      <c r="G147" s="8" t="s">
        <v>57</v>
      </c>
      <c r="H147" s="11" t="s">
        <v>80</v>
      </c>
      <c r="I147" s="17" t="s">
        <v>25</v>
      </c>
      <c r="J147" s="17" t="s">
        <v>43</v>
      </c>
      <c r="K147" s="17" t="s">
        <v>55</v>
      </c>
      <c r="L147" s="8" t="str">
        <f t="shared" si="11"/>
        <v>青少年団体キャンプセンター大人減免Xα</v>
      </c>
      <c r="M147" s="8" t="str">
        <f t="shared" si="12"/>
        <v>青少年団体キャンプセンター大人</v>
      </c>
      <c r="N147" s="9">
        <v>300</v>
      </c>
      <c r="O147" s="10" t="s">
        <v>45</v>
      </c>
      <c r="Y147" s="19"/>
      <c r="Z147" s="19"/>
      <c r="AA147" s="183"/>
      <c r="AB147" s="212" t="s">
        <v>241</v>
      </c>
      <c r="AC147" s="112" t="s">
        <v>229</v>
      </c>
      <c r="AD147" s="113" t="s">
        <v>249</v>
      </c>
      <c r="AE147" s="169" t="str">
        <f t="shared" si="10"/>
        <v>学校集団宿泊研修折り紙建築d</v>
      </c>
      <c r="AF147" s="118" t="s">
        <v>246</v>
      </c>
      <c r="AG147" s="93"/>
      <c r="AH147" s="93"/>
      <c r="AI147" s="164"/>
      <c r="AJ147" s="93"/>
      <c r="AK147" s="165"/>
      <c r="AL147" s="19"/>
      <c r="AM147" s="19"/>
      <c r="AN147" s="19"/>
      <c r="AO147" s="19"/>
      <c r="AP147" s="19"/>
    </row>
    <row r="148" spans="6:42">
      <c r="F148" s="8" t="s">
        <v>81</v>
      </c>
      <c r="G148" s="8" t="s">
        <v>57</v>
      </c>
      <c r="H148" s="11" t="s">
        <v>41</v>
      </c>
      <c r="I148" s="14" t="s">
        <v>25</v>
      </c>
      <c r="J148" s="14" t="s">
        <v>51</v>
      </c>
      <c r="K148" s="14" t="s">
        <v>55</v>
      </c>
      <c r="L148" s="8" t="str">
        <f t="shared" ref="L148:L210" si="14">F148&amp;G148&amp;H148&amp;I148&amp;J148&amp;K148</f>
        <v>青少年団体キャンプセンター未就学児（年少未満）減免Yα</v>
      </c>
      <c r="M148" s="8" t="str">
        <f t="shared" ref="M148:M210" si="15">F148&amp;G148&amp;H148</f>
        <v>青少年団体キャンプセンター未就学児（年少未満）</v>
      </c>
      <c r="N148" s="13" t="s">
        <v>53</v>
      </c>
      <c r="O148" s="10" t="s">
        <v>45</v>
      </c>
      <c r="Y148" s="19"/>
      <c r="Z148" s="19"/>
      <c r="AA148" s="183"/>
      <c r="AB148" s="212" t="s">
        <v>241</v>
      </c>
      <c r="AC148" s="112" t="s">
        <v>230</v>
      </c>
      <c r="AD148" s="113" t="s">
        <v>249</v>
      </c>
      <c r="AE148" s="169" t="str">
        <f t="shared" si="10"/>
        <v>学校集団宿泊研修うちわ作りd</v>
      </c>
      <c r="AF148" s="118" t="s">
        <v>246</v>
      </c>
      <c r="AG148" s="93"/>
      <c r="AH148" s="93"/>
      <c r="AI148" s="164"/>
      <c r="AJ148" s="93"/>
      <c r="AK148" s="165"/>
      <c r="AL148" s="19"/>
      <c r="AM148" s="19"/>
      <c r="AN148" s="19"/>
      <c r="AO148" s="19"/>
      <c r="AP148" s="19"/>
    </row>
    <row r="149" spans="6:42">
      <c r="F149" s="8" t="s">
        <v>81</v>
      </c>
      <c r="G149" s="8" t="s">
        <v>57</v>
      </c>
      <c r="H149" s="11" t="s">
        <v>47</v>
      </c>
      <c r="I149" s="14" t="s">
        <v>25</v>
      </c>
      <c r="J149" s="14" t="s">
        <v>51</v>
      </c>
      <c r="K149" s="14" t="s">
        <v>55</v>
      </c>
      <c r="L149" s="8" t="str">
        <f t="shared" si="14"/>
        <v>青少年団体キャンプセンター未就学児（年少以上）減免Yα</v>
      </c>
      <c r="M149" s="8" t="str">
        <f t="shared" si="15"/>
        <v>青少年団体キャンプセンター未就学児（年少以上）</v>
      </c>
      <c r="N149" s="13" t="s">
        <v>53</v>
      </c>
      <c r="O149" s="10" t="s">
        <v>45</v>
      </c>
      <c r="Y149" s="19"/>
      <c r="Z149" s="19"/>
      <c r="AA149" s="183"/>
      <c r="AB149" s="212" t="s">
        <v>241</v>
      </c>
      <c r="AC149" s="112" t="s">
        <v>231</v>
      </c>
      <c r="AD149" s="113" t="s">
        <v>249</v>
      </c>
      <c r="AE149" s="169" t="str">
        <f t="shared" si="10"/>
        <v>学校集団宿泊研修ストーンアートd</v>
      </c>
      <c r="AF149" s="118" t="s">
        <v>246</v>
      </c>
      <c r="AG149" s="93"/>
      <c r="AH149" s="93"/>
      <c r="AI149" s="164"/>
      <c r="AJ149" s="93"/>
      <c r="AK149" s="165"/>
      <c r="AL149" s="19"/>
      <c r="AM149" s="19"/>
      <c r="AN149" s="19"/>
      <c r="AO149" s="19"/>
      <c r="AP149" s="19"/>
    </row>
    <row r="150" spans="6:42">
      <c r="F150" s="8" t="s">
        <v>81</v>
      </c>
      <c r="G150" s="8" t="s">
        <v>57</v>
      </c>
      <c r="H150" s="11" t="s">
        <v>397</v>
      </c>
      <c r="I150" s="14" t="s">
        <v>25</v>
      </c>
      <c r="J150" s="14" t="s">
        <v>51</v>
      </c>
      <c r="K150" s="14" t="s">
        <v>55</v>
      </c>
      <c r="L150" s="8" t="str">
        <f t="shared" si="14"/>
        <v>青少年団体キャンプセンター子供（小学生～高校生）減免Yα</v>
      </c>
      <c r="M150" s="8" t="str">
        <f t="shared" si="15"/>
        <v>青少年団体キャンプセンター子供（小学生～高校生）</v>
      </c>
      <c r="N150" s="13" t="s">
        <v>53</v>
      </c>
      <c r="O150" s="10" t="s">
        <v>45</v>
      </c>
      <c r="Y150" s="19"/>
      <c r="Z150" s="19"/>
      <c r="AA150" s="183"/>
      <c r="AB150" s="212" t="s">
        <v>241</v>
      </c>
      <c r="AC150" s="112" t="s">
        <v>239</v>
      </c>
      <c r="AD150" s="113" t="s">
        <v>249</v>
      </c>
      <c r="AE150" s="169" t="str">
        <f t="shared" si="10"/>
        <v>学校集団宿泊研修ティッシュデザインd</v>
      </c>
      <c r="AF150" s="118" t="s">
        <v>246</v>
      </c>
      <c r="AG150" s="93"/>
      <c r="AH150" s="93"/>
      <c r="AI150" s="164"/>
      <c r="AJ150" s="93"/>
      <c r="AK150" s="165"/>
      <c r="AL150" s="19"/>
      <c r="AM150" s="19"/>
      <c r="AN150" s="19"/>
      <c r="AO150" s="19"/>
      <c r="AP150" s="19"/>
    </row>
    <row r="151" spans="6:42">
      <c r="F151" s="8" t="s">
        <v>81</v>
      </c>
      <c r="G151" s="8" t="s">
        <v>57</v>
      </c>
      <c r="H151" s="11" t="s">
        <v>412</v>
      </c>
      <c r="I151" s="14" t="s">
        <v>25</v>
      </c>
      <c r="J151" s="14" t="s">
        <v>51</v>
      </c>
      <c r="K151" s="14" t="s">
        <v>55</v>
      </c>
      <c r="L151" s="8" t="str">
        <f t="shared" si="14"/>
        <v>青少年団体キャンプセンター学生減免Yα</v>
      </c>
      <c r="M151" s="8" t="str">
        <f t="shared" si="15"/>
        <v>青少年団体キャンプセンター学生</v>
      </c>
      <c r="N151" s="13" t="s">
        <v>53</v>
      </c>
      <c r="O151" s="10" t="s">
        <v>45</v>
      </c>
      <c r="Y151" s="19"/>
      <c r="Z151" s="19"/>
      <c r="AA151" s="183"/>
      <c r="AB151" s="212" t="s">
        <v>241</v>
      </c>
      <c r="AC151" s="112" t="s">
        <v>319</v>
      </c>
      <c r="AD151" s="113" t="s">
        <v>249</v>
      </c>
      <c r="AE151" s="169" t="str">
        <f t="shared" si="10"/>
        <v>学校集団宿泊研修屋内ボルダーd</v>
      </c>
      <c r="AF151" s="118" t="s">
        <v>246</v>
      </c>
      <c r="AG151" s="93"/>
      <c r="AH151" s="93"/>
      <c r="AI151" s="164"/>
      <c r="AJ151" s="93"/>
      <c r="AK151" s="165"/>
      <c r="AL151" s="19"/>
      <c r="AM151" s="19"/>
      <c r="AN151" s="19"/>
      <c r="AO151" s="19"/>
      <c r="AP151" s="19"/>
    </row>
    <row r="152" spans="6:42">
      <c r="F152" s="8" t="s">
        <v>81</v>
      </c>
      <c r="G152" s="8" t="s">
        <v>57</v>
      </c>
      <c r="H152" s="11" t="s">
        <v>80</v>
      </c>
      <c r="I152" s="14" t="s">
        <v>25</v>
      </c>
      <c r="J152" s="14" t="s">
        <v>51</v>
      </c>
      <c r="K152" s="14" t="s">
        <v>55</v>
      </c>
      <c r="L152" s="8" t="str">
        <f t="shared" si="14"/>
        <v>青少年団体キャンプセンター大人減免Yα</v>
      </c>
      <c r="M152" s="8" t="str">
        <f t="shared" si="15"/>
        <v>青少年団体キャンプセンター大人</v>
      </c>
      <c r="N152" s="9">
        <v>300</v>
      </c>
      <c r="O152" s="10" t="s">
        <v>45</v>
      </c>
      <c r="Y152" s="19"/>
      <c r="Z152" s="19"/>
      <c r="AA152" s="183"/>
      <c r="AB152" s="212" t="s">
        <v>241</v>
      </c>
      <c r="AC152" s="112" t="s">
        <v>320</v>
      </c>
      <c r="AD152" s="113" t="s">
        <v>249</v>
      </c>
      <c r="AE152" s="169" t="str">
        <f t="shared" si="10"/>
        <v>学校集団宿泊研修野外炊飯d</v>
      </c>
      <c r="AF152" s="118" t="s">
        <v>246</v>
      </c>
      <c r="AG152" s="93"/>
      <c r="AH152" s="93"/>
      <c r="AI152" s="164"/>
      <c r="AJ152" s="93"/>
      <c r="AK152" s="165"/>
      <c r="AL152" s="19"/>
      <c r="AM152" s="19"/>
      <c r="AN152" s="19"/>
      <c r="AO152" s="19"/>
      <c r="AP152" s="19"/>
    </row>
    <row r="153" spans="6:42">
      <c r="F153" s="8" t="s">
        <v>81</v>
      </c>
      <c r="G153" s="8" t="s">
        <v>57</v>
      </c>
      <c r="H153" s="11" t="s">
        <v>41</v>
      </c>
      <c r="I153" s="15" t="s">
        <v>25</v>
      </c>
      <c r="J153" s="15" t="s">
        <v>43</v>
      </c>
      <c r="K153" s="15" t="s">
        <v>52</v>
      </c>
      <c r="L153" s="8" t="str">
        <f t="shared" si="14"/>
        <v>青少年団体キャンプセンター未就学児（年少未満）減免Xβ</v>
      </c>
      <c r="M153" s="8" t="str">
        <f t="shared" si="15"/>
        <v>青少年団体キャンプセンター未就学児（年少未満）</v>
      </c>
      <c r="N153" s="13" t="s">
        <v>53</v>
      </c>
      <c r="O153" s="10" t="s">
        <v>45</v>
      </c>
      <c r="Y153" s="19"/>
      <c r="Z153" s="19"/>
      <c r="AA153" s="183"/>
      <c r="AB153" s="212" t="s">
        <v>241</v>
      </c>
      <c r="AC153" s="112" t="s">
        <v>403</v>
      </c>
      <c r="AD153" s="113" t="s">
        <v>249</v>
      </c>
      <c r="AE153" s="169" t="str">
        <f t="shared" si="10"/>
        <v>学校集団宿泊研修ユニカール（ニュースポーツ）d</v>
      </c>
      <c r="AF153" s="118" t="s">
        <v>246</v>
      </c>
      <c r="AG153" s="93"/>
      <c r="AH153" s="93"/>
      <c r="AI153" s="164"/>
      <c r="AJ153" s="93"/>
      <c r="AK153" s="165"/>
      <c r="AL153" s="19"/>
      <c r="AM153" s="19"/>
      <c r="AN153" s="19"/>
      <c r="AO153" s="19"/>
      <c r="AP153" s="19"/>
    </row>
    <row r="154" spans="6:42">
      <c r="F154" s="8" t="s">
        <v>81</v>
      </c>
      <c r="G154" s="8" t="s">
        <v>57</v>
      </c>
      <c r="H154" s="11" t="s">
        <v>47</v>
      </c>
      <c r="I154" s="15" t="s">
        <v>25</v>
      </c>
      <c r="J154" s="15" t="s">
        <v>43</v>
      </c>
      <c r="K154" s="15" t="s">
        <v>52</v>
      </c>
      <c r="L154" s="8" t="str">
        <f t="shared" si="14"/>
        <v>青少年団体キャンプセンター未就学児（年少以上）減免Xβ</v>
      </c>
      <c r="M154" s="8" t="str">
        <f t="shared" si="15"/>
        <v>青少年団体キャンプセンター未就学児（年少以上）</v>
      </c>
      <c r="N154" s="13" t="s">
        <v>53</v>
      </c>
      <c r="O154" s="10" t="s">
        <v>45</v>
      </c>
      <c r="Y154" s="19"/>
      <c r="Z154" s="19"/>
      <c r="AA154" s="183"/>
      <c r="AB154" s="212" t="s">
        <v>241</v>
      </c>
      <c r="AC154" s="112" t="s">
        <v>404</v>
      </c>
      <c r="AD154" s="113" t="s">
        <v>249</v>
      </c>
      <c r="AE154" s="169" t="str">
        <f t="shared" si="10"/>
        <v>学校集団宿泊研修キンボール（ニュースポーツ）d</v>
      </c>
      <c r="AF154" s="118" t="s">
        <v>246</v>
      </c>
      <c r="AG154" s="93"/>
      <c r="AH154" s="93"/>
      <c r="AI154" s="164"/>
      <c r="AJ154" s="93"/>
      <c r="AK154" s="165"/>
      <c r="AL154" s="19"/>
      <c r="AM154" s="19"/>
      <c r="AN154" s="19"/>
      <c r="AO154" s="19"/>
      <c r="AP154" s="19"/>
    </row>
    <row r="155" spans="6:42">
      <c r="F155" s="8" t="s">
        <v>81</v>
      </c>
      <c r="G155" s="8" t="s">
        <v>57</v>
      </c>
      <c r="H155" s="11" t="s">
        <v>397</v>
      </c>
      <c r="I155" s="15" t="s">
        <v>25</v>
      </c>
      <c r="J155" s="15" t="s">
        <v>43</v>
      </c>
      <c r="K155" s="15" t="s">
        <v>52</v>
      </c>
      <c r="L155" s="8" t="str">
        <f t="shared" si="14"/>
        <v>青少年団体キャンプセンター子供（小学生～高校生）減免Xβ</v>
      </c>
      <c r="M155" s="8" t="str">
        <f t="shared" si="15"/>
        <v>青少年団体キャンプセンター子供（小学生～高校生）</v>
      </c>
      <c r="N155" s="13" t="s">
        <v>53</v>
      </c>
      <c r="O155" s="10" t="s">
        <v>45</v>
      </c>
      <c r="Y155" s="19"/>
      <c r="Z155" s="19"/>
      <c r="AA155" s="183"/>
      <c r="AB155" s="212" t="s">
        <v>241</v>
      </c>
      <c r="AC155" s="112" t="s">
        <v>405</v>
      </c>
      <c r="AD155" s="113" t="s">
        <v>249</v>
      </c>
      <c r="AE155" s="169" t="str">
        <f t="shared" si="10"/>
        <v>学校集団宿泊研修クッブ（ニュースポーツ）d</v>
      </c>
      <c r="AF155" s="118" t="s">
        <v>246</v>
      </c>
      <c r="AG155" s="93"/>
      <c r="AH155" s="93"/>
      <c r="AI155" s="164"/>
      <c r="AJ155" s="93"/>
      <c r="AK155" s="165"/>
      <c r="AL155" s="19"/>
      <c r="AM155" s="19"/>
      <c r="AN155" s="19"/>
      <c r="AO155" s="19"/>
      <c r="AP155" s="19"/>
    </row>
    <row r="156" spans="6:42">
      <c r="F156" s="8" t="s">
        <v>81</v>
      </c>
      <c r="G156" s="8" t="s">
        <v>57</v>
      </c>
      <c r="H156" s="11" t="s">
        <v>412</v>
      </c>
      <c r="I156" s="15" t="s">
        <v>25</v>
      </c>
      <c r="J156" s="15" t="s">
        <v>43</v>
      </c>
      <c r="K156" s="15" t="s">
        <v>52</v>
      </c>
      <c r="L156" s="8" t="str">
        <f t="shared" si="14"/>
        <v>青少年団体キャンプセンター学生減免Xβ</v>
      </c>
      <c r="M156" s="8" t="str">
        <f t="shared" si="15"/>
        <v>青少年団体キャンプセンター学生</v>
      </c>
      <c r="N156" s="13" t="s">
        <v>53</v>
      </c>
      <c r="O156" s="10" t="s">
        <v>45</v>
      </c>
      <c r="Y156" s="19"/>
      <c r="Z156" s="19"/>
      <c r="AA156" s="183"/>
      <c r="AB156" s="212" t="s">
        <v>241</v>
      </c>
      <c r="AC156" s="112" t="s">
        <v>406</v>
      </c>
      <c r="AD156" s="113" t="s">
        <v>249</v>
      </c>
      <c r="AE156" s="169" t="str">
        <f t="shared" si="10"/>
        <v>学校集団宿泊研修フライングディスクゴルフ（ニュースポーツ）d</v>
      </c>
      <c r="AF156" s="118" t="s">
        <v>246</v>
      </c>
      <c r="AG156" s="93"/>
      <c r="AH156" s="93"/>
      <c r="AI156" s="164"/>
      <c r="AJ156" s="93"/>
      <c r="AK156" s="165"/>
      <c r="AL156" s="19"/>
      <c r="AM156" s="19"/>
      <c r="AN156" s="19"/>
      <c r="AO156" s="19"/>
      <c r="AP156" s="19"/>
    </row>
    <row r="157" spans="6:42">
      <c r="F157" s="8" t="s">
        <v>81</v>
      </c>
      <c r="G157" s="8" t="s">
        <v>57</v>
      </c>
      <c r="H157" s="11" t="s">
        <v>80</v>
      </c>
      <c r="I157" s="15" t="s">
        <v>25</v>
      </c>
      <c r="J157" s="15" t="s">
        <v>43</v>
      </c>
      <c r="K157" s="15" t="s">
        <v>52</v>
      </c>
      <c r="L157" s="8" t="str">
        <f t="shared" si="14"/>
        <v>青少年団体キャンプセンター大人減免Xβ</v>
      </c>
      <c r="M157" s="8" t="str">
        <f t="shared" si="15"/>
        <v>青少年団体キャンプセンター大人</v>
      </c>
      <c r="N157" s="9">
        <v>300</v>
      </c>
      <c r="O157" s="10" t="s">
        <v>45</v>
      </c>
      <c r="Y157" s="19"/>
      <c r="Z157" s="19"/>
      <c r="AA157" s="183"/>
      <c r="AB157" s="212" t="s">
        <v>241</v>
      </c>
      <c r="AC157" s="112" t="s">
        <v>407</v>
      </c>
      <c r="AD157" s="113" t="s">
        <v>249</v>
      </c>
      <c r="AE157" s="169" t="str">
        <f t="shared" si="10"/>
        <v>学校集団宿泊研修グラウンドゴルフ（ニュースポーツ）d</v>
      </c>
      <c r="AF157" s="118" t="s">
        <v>246</v>
      </c>
      <c r="AG157" s="93"/>
      <c r="AH157" s="93"/>
      <c r="AI157" s="164"/>
      <c r="AJ157" s="93"/>
      <c r="AK157" s="165"/>
      <c r="AL157" s="19"/>
      <c r="AM157" s="19"/>
      <c r="AN157" s="19"/>
      <c r="AO157" s="19"/>
      <c r="AP157" s="19"/>
    </row>
    <row r="158" spans="6:42">
      <c r="F158" s="8" t="s">
        <v>81</v>
      </c>
      <c r="G158" s="8" t="s">
        <v>57</v>
      </c>
      <c r="H158" s="11" t="s">
        <v>41</v>
      </c>
      <c r="I158" s="18" t="s">
        <v>25</v>
      </c>
      <c r="J158" s="18" t="s">
        <v>51</v>
      </c>
      <c r="K158" s="18" t="s">
        <v>52</v>
      </c>
      <c r="L158" s="8" t="str">
        <f t="shared" si="14"/>
        <v>青少年団体キャンプセンター未就学児（年少未満）減免Yβ</v>
      </c>
      <c r="M158" s="8" t="str">
        <f t="shared" si="15"/>
        <v>青少年団体キャンプセンター未就学児（年少未満）</v>
      </c>
      <c r="N158" s="13" t="s">
        <v>53</v>
      </c>
      <c r="O158" s="10" t="s">
        <v>45</v>
      </c>
      <c r="Y158" s="19"/>
      <c r="Z158" s="19"/>
      <c r="AA158" s="183"/>
      <c r="AB158" s="212" t="s">
        <v>241</v>
      </c>
      <c r="AC158" s="112" t="s">
        <v>408</v>
      </c>
      <c r="AD158" s="113" t="s">
        <v>249</v>
      </c>
      <c r="AE158" s="169" t="str">
        <f t="shared" si="10"/>
        <v>学校集団宿泊研修インディアカ（ニュースポーツ）d</v>
      </c>
      <c r="AF158" s="118" t="s">
        <v>246</v>
      </c>
      <c r="AG158" s="93"/>
      <c r="AH158" s="93"/>
      <c r="AI158" s="164"/>
      <c r="AJ158" s="93"/>
      <c r="AK158" s="165"/>
      <c r="AL158" s="19"/>
      <c r="AM158" s="19"/>
      <c r="AN158" s="19"/>
      <c r="AO158" s="19"/>
      <c r="AP158" s="19"/>
    </row>
    <row r="159" spans="6:42">
      <c r="F159" s="8" t="s">
        <v>81</v>
      </c>
      <c r="G159" s="8" t="s">
        <v>57</v>
      </c>
      <c r="H159" s="11" t="s">
        <v>47</v>
      </c>
      <c r="I159" s="18" t="s">
        <v>25</v>
      </c>
      <c r="J159" s="18" t="s">
        <v>51</v>
      </c>
      <c r="K159" s="18" t="s">
        <v>52</v>
      </c>
      <c r="L159" s="8" t="str">
        <f t="shared" si="14"/>
        <v>青少年団体キャンプセンター未就学児（年少以上）減免Yβ</v>
      </c>
      <c r="M159" s="8" t="str">
        <f t="shared" si="15"/>
        <v>青少年団体キャンプセンター未就学児（年少以上）</v>
      </c>
      <c r="N159" s="13" t="s">
        <v>53</v>
      </c>
      <c r="O159" s="10" t="s">
        <v>45</v>
      </c>
      <c r="Y159" s="19"/>
      <c r="Z159" s="19"/>
      <c r="AA159" s="183"/>
      <c r="AB159" s="212" t="s">
        <v>241</v>
      </c>
      <c r="AC159" s="112" t="s">
        <v>409</v>
      </c>
      <c r="AD159" s="113" t="s">
        <v>249</v>
      </c>
      <c r="AE159" s="169" t="str">
        <f t="shared" si="10"/>
        <v>学校集団宿泊研修ペタンク（ニュースポーツ）d</v>
      </c>
      <c r="AF159" s="118" t="s">
        <v>246</v>
      </c>
      <c r="AG159" s="93"/>
      <c r="AH159" s="93"/>
      <c r="AI159" s="164"/>
      <c r="AJ159" s="93"/>
      <c r="AK159" s="165"/>
      <c r="AL159" s="19"/>
      <c r="AM159" s="19"/>
      <c r="AN159" s="19"/>
      <c r="AO159" s="19"/>
      <c r="AP159" s="19"/>
    </row>
    <row r="160" spans="6:42">
      <c r="F160" s="8" t="s">
        <v>81</v>
      </c>
      <c r="G160" s="8" t="s">
        <v>57</v>
      </c>
      <c r="H160" s="11" t="s">
        <v>397</v>
      </c>
      <c r="I160" s="18" t="s">
        <v>25</v>
      </c>
      <c r="J160" s="18" t="s">
        <v>51</v>
      </c>
      <c r="K160" s="18" t="s">
        <v>52</v>
      </c>
      <c r="L160" s="8" t="str">
        <f t="shared" si="14"/>
        <v>青少年団体キャンプセンター子供（小学生～高校生）減免Yβ</v>
      </c>
      <c r="M160" s="8" t="str">
        <f t="shared" si="15"/>
        <v>青少年団体キャンプセンター子供（小学生～高校生）</v>
      </c>
      <c r="N160" s="13" t="s">
        <v>53</v>
      </c>
      <c r="O160" s="10" t="s">
        <v>45</v>
      </c>
      <c r="Y160" s="19"/>
      <c r="Z160" s="19"/>
      <c r="AA160" s="183"/>
      <c r="AB160" s="212" t="s">
        <v>241</v>
      </c>
      <c r="AC160" s="112" t="s">
        <v>410</v>
      </c>
      <c r="AD160" s="113" t="s">
        <v>249</v>
      </c>
      <c r="AE160" s="169" t="str">
        <f t="shared" si="10"/>
        <v>学校集団宿泊研修ボッチャ（ニュースポーツ）d</v>
      </c>
      <c r="AF160" s="118" t="s">
        <v>246</v>
      </c>
      <c r="AG160" s="93"/>
      <c r="AH160" s="93"/>
      <c r="AI160" s="164"/>
      <c r="AJ160" s="93"/>
      <c r="AK160" s="165"/>
      <c r="AL160" s="19"/>
      <c r="AM160" s="19"/>
      <c r="AN160" s="19"/>
      <c r="AO160" s="19"/>
      <c r="AP160" s="19"/>
    </row>
    <row r="161" spans="6:42">
      <c r="F161" s="8" t="s">
        <v>81</v>
      </c>
      <c r="G161" s="8" t="s">
        <v>57</v>
      </c>
      <c r="H161" s="11" t="s">
        <v>412</v>
      </c>
      <c r="I161" s="18" t="s">
        <v>25</v>
      </c>
      <c r="J161" s="18" t="s">
        <v>51</v>
      </c>
      <c r="K161" s="18" t="s">
        <v>52</v>
      </c>
      <c r="L161" s="8" t="str">
        <f t="shared" si="14"/>
        <v>青少年団体キャンプセンター学生減免Yβ</v>
      </c>
      <c r="M161" s="8" t="str">
        <f t="shared" si="15"/>
        <v>青少年団体キャンプセンター学生</v>
      </c>
      <c r="N161" s="13" t="s">
        <v>53</v>
      </c>
      <c r="O161" s="10" t="s">
        <v>45</v>
      </c>
      <c r="Y161" s="19"/>
      <c r="Z161" s="19"/>
      <c r="AA161" s="183"/>
      <c r="AB161" s="212" t="s">
        <v>241</v>
      </c>
      <c r="AC161" s="112" t="s">
        <v>321</v>
      </c>
      <c r="AD161" s="113" t="s">
        <v>249</v>
      </c>
      <c r="AE161" s="169" t="str">
        <f t="shared" si="10"/>
        <v>学校集団宿泊研修ドミノ（室内）d</v>
      </c>
      <c r="AF161" s="118" t="s">
        <v>246</v>
      </c>
      <c r="AG161" s="93"/>
      <c r="AH161" s="93"/>
      <c r="AI161" s="164"/>
      <c r="AJ161" s="93"/>
      <c r="AK161" s="165"/>
      <c r="AL161" s="19"/>
      <c r="AM161" s="19"/>
      <c r="AN161" s="19"/>
      <c r="AO161" s="19"/>
      <c r="AP161" s="19"/>
    </row>
    <row r="162" spans="6:42">
      <c r="F162" s="8" t="s">
        <v>81</v>
      </c>
      <c r="G162" s="8" t="s">
        <v>57</v>
      </c>
      <c r="H162" s="11" t="s">
        <v>80</v>
      </c>
      <c r="I162" s="18" t="s">
        <v>25</v>
      </c>
      <c r="J162" s="18" t="s">
        <v>51</v>
      </c>
      <c r="K162" s="18" t="s">
        <v>52</v>
      </c>
      <c r="L162" s="8" t="str">
        <f t="shared" si="14"/>
        <v>青少年団体キャンプセンター大人減免Yβ</v>
      </c>
      <c r="M162" s="8" t="str">
        <f t="shared" si="15"/>
        <v>青少年団体キャンプセンター大人</v>
      </c>
      <c r="N162" s="9">
        <v>300</v>
      </c>
      <c r="O162" s="10" t="s">
        <v>45</v>
      </c>
      <c r="Y162" s="19"/>
      <c r="Z162" s="19"/>
      <c r="AA162" s="183"/>
      <c r="AB162" s="212" t="s">
        <v>241</v>
      </c>
      <c r="AC162" s="112" t="s">
        <v>322</v>
      </c>
      <c r="AD162" s="113" t="s">
        <v>249</v>
      </c>
      <c r="AE162" s="169" t="str">
        <f t="shared" si="10"/>
        <v>学校集団宿泊研修カプラブロック（室内）d</v>
      </c>
      <c r="AF162" s="118" t="s">
        <v>246</v>
      </c>
      <c r="AG162" s="93"/>
      <c r="AH162" s="93"/>
      <c r="AI162" s="164"/>
      <c r="AJ162" s="93"/>
      <c r="AK162" s="165"/>
      <c r="AL162" s="19"/>
      <c r="AM162" s="19"/>
      <c r="AN162" s="19"/>
      <c r="AO162" s="19"/>
      <c r="AP162" s="19"/>
    </row>
    <row r="163" spans="6:42">
      <c r="F163" s="8" t="s">
        <v>82</v>
      </c>
      <c r="G163" s="8" t="s">
        <v>59</v>
      </c>
      <c r="H163" s="11" t="s">
        <v>41</v>
      </c>
      <c r="I163" s="17"/>
      <c r="J163" s="17" t="s">
        <v>43</v>
      </c>
      <c r="K163" s="17" t="s">
        <v>44</v>
      </c>
      <c r="L163" s="8" t="str">
        <f t="shared" si="14"/>
        <v>一般団体宿泊棟未就学児（年少未満）Xα</v>
      </c>
      <c r="M163" s="8" t="str">
        <f t="shared" si="15"/>
        <v>一般団体宿泊棟未就学児（年少未満）</v>
      </c>
      <c r="N163" s="9">
        <v>0</v>
      </c>
      <c r="O163" s="10" t="s">
        <v>45</v>
      </c>
      <c r="Y163" s="19"/>
      <c r="Z163" s="19"/>
      <c r="AA163" s="183"/>
      <c r="AB163" s="212" t="s">
        <v>241</v>
      </c>
      <c r="AC163" s="112" t="s">
        <v>411</v>
      </c>
      <c r="AD163" s="113" t="s">
        <v>249</v>
      </c>
      <c r="AE163" s="169" t="str">
        <f t="shared" si="10"/>
        <v>学校集団宿泊研修Xロープバトル（ニュースポーツ）d</v>
      </c>
      <c r="AF163" s="118" t="s">
        <v>246</v>
      </c>
      <c r="AG163" s="93"/>
      <c r="AH163" s="93"/>
      <c r="AI163" s="164"/>
      <c r="AJ163" s="93"/>
      <c r="AK163" s="165"/>
      <c r="AL163" s="19"/>
      <c r="AM163" s="19"/>
      <c r="AN163" s="19"/>
      <c r="AO163" s="19"/>
      <c r="AP163" s="19"/>
    </row>
    <row r="164" spans="6:42">
      <c r="F164" s="8" t="s">
        <v>82</v>
      </c>
      <c r="G164" s="8" t="s">
        <v>59</v>
      </c>
      <c r="H164" s="11" t="s">
        <v>47</v>
      </c>
      <c r="I164" s="17"/>
      <c r="J164" s="17" t="s">
        <v>43</v>
      </c>
      <c r="K164" s="17" t="s">
        <v>44</v>
      </c>
      <c r="L164" s="8" t="str">
        <f t="shared" si="14"/>
        <v>一般団体宿泊棟未就学児（年少以上）Xα</v>
      </c>
      <c r="M164" s="8" t="str">
        <f t="shared" si="15"/>
        <v>一般団体宿泊棟未就学児（年少以上）</v>
      </c>
      <c r="N164" s="9">
        <v>300</v>
      </c>
      <c r="O164" s="10" t="s">
        <v>48</v>
      </c>
      <c r="Y164" s="19"/>
      <c r="Z164" s="19"/>
      <c r="AA164" s="183"/>
      <c r="AB164" s="212" t="s">
        <v>241</v>
      </c>
      <c r="AC164" s="112" t="s">
        <v>323</v>
      </c>
      <c r="AD164" s="113" t="s">
        <v>249</v>
      </c>
      <c r="AE164" s="169" t="str">
        <f t="shared" si="10"/>
        <v>学校集団宿泊研修キャンプファイヤーd</v>
      </c>
      <c r="AF164" s="118" t="s">
        <v>246</v>
      </c>
      <c r="AG164" s="93"/>
      <c r="AH164" s="93"/>
      <c r="AI164" s="164"/>
      <c r="AJ164" s="93"/>
      <c r="AK164" s="165"/>
      <c r="AL164" s="19"/>
      <c r="AM164" s="19"/>
      <c r="AN164" s="19"/>
      <c r="AO164" s="19"/>
      <c r="AP164" s="19"/>
    </row>
    <row r="165" spans="6:42">
      <c r="F165" s="8" t="s">
        <v>82</v>
      </c>
      <c r="G165" s="8" t="s">
        <v>59</v>
      </c>
      <c r="H165" s="11" t="s">
        <v>397</v>
      </c>
      <c r="I165" s="17"/>
      <c r="J165" s="17" t="s">
        <v>43</v>
      </c>
      <c r="K165" s="17" t="s">
        <v>44</v>
      </c>
      <c r="L165" s="8" t="str">
        <f t="shared" si="14"/>
        <v>一般団体宿泊棟子供（小学生～高校生）Xα</v>
      </c>
      <c r="M165" s="8" t="str">
        <f t="shared" si="15"/>
        <v>一般団体宿泊棟子供（小学生～高校生）</v>
      </c>
      <c r="N165" s="9">
        <v>600</v>
      </c>
      <c r="O165" s="10" t="s">
        <v>48</v>
      </c>
      <c r="Y165" s="19"/>
      <c r="Z165" s="19"/>
      <c r="AA165" s="183"/>
      <c r="AB165" s="212" t="s">
        <v>241</v>
      </c>
      <c r="AC165" s="112" t="s">
        <v>324</v>
      </c>
      <c r="AD165" s="113" t="s">
        <v>249</v>
      </c>
      <c r="AE165" s="169" t="str">
        <f t="shared" si="10"/>
        <v>学校集団宿泊研修キャンドルサービスd</v>
      </c>
      <c r="AF165" s="118" t="s">
        <v>246</v>
      </c>
      <c r="AG165" s="93"/>
      <c r="AH165" s="93"/>
      <c r="AI165" s="164"/>
      <c r="AJ165" s="93"/>
      <c r="AK165" s="165"/>
      <c r="AL165" s="19"/>
      <c r="AM165" s="19"/>
      <c r="AN165" s="19"/>
      <c r="AO165" s="19"/>
      <c r="AP165" s="19"/>
    </row>
    <row r="166" spans="6:42">
      <c r="F166" s="8" t="s">
        <v>82</v>
      </c>
      <c r="G166" s="8" t="s">
        <v>59</v>
      </c>
      <c r="H166" s="11" t="s">
        <v>412</v>
      </c>
      <c r="I166" s="17"/>
      <c r="J166" s="17" t="s">
        <v>43</v>
      </c>
      <c r="K166" s="17" t="s">
        <v>44</v>
      </c>
      <c r="L166" s="8" t="str">
        <f t="shared" si="14"/>
        <v>一般団体宿泊棟学生Xα</v>
      </c>
      <c r="M166" s="8" t="str">
        <f t="shared" si="15"/>
        <v>一般団体宿泊棟学生</v>
      </c>
      <c r="N166" s="9">
        <v>1200</v>
      </c>
      <c r="O166" s="10" t="s">
        <v>50</v>
      </c>
      <c r="Y166" s="19"/>
      <c r="Z166" s="19"/>
      <c r="AA166" s="183"/>
      <c r="AB166" s="212" t="s">
        <v>241</v>
      </c>
      <c r="AC166" s="112" t="s">
        <v>325</v>
      </c>
      <c r="AD166" s="113" t="s">
        <v>249</v>
      </c>
      <c r="AE166" s="169" t="str">
        <f t="shared" si="10"/>
        <v>学校集団宿泊研修ＯＺＵリンピックd</v>
      </c>
      <c r="AF166" s="118" t="s">
        <v>246</v>
      </c>
      <c r="AG166" s="93"/>
      <c r="AH166" s="93"/>
      <c r="AI166" s="164"/>
      <c r="AJ166" s="93"/>
      <c r="AK166" s="165"/>
      <c r="AL166" s="19"/>
      <c r="AM166" s="19"/>
      <c r="AN166" s="19"/>
      <c r="AO166" s="19"/>
      <c r="AP166" s="19"/>
    </row>
    <row r="167" spans="6:42">
      <c r="F167" s="8" t="s">
        <v>82</v>
      </c>
      <c r="G167" s="8" t="s">
        <v>59</v>
      </c>
      <c r="H167" s="11" t="s">
        <v>80</v>
      </c>
      <c r="I167" s="17"/>
      <c r="J167" s="17" t="s">
        <v>43</v>
      </c>
      <c r="K167" s="17" t="s">
        <v>44</v>
      </c>
      <c r="L167" s="8" t="str">
        <f t="shared" si="14"/>
        <v>一般団体宿泊棟大人Xα</v>
      </c>
      <c r="M167" s="8" t="str">
        <f t="shared" si="15"/>
        <v>一般団体宿泊棟大人</v>
      </c>
      <c r="N167" s="9">
        <v>1200</v>
      </c>
      <c r="O167" s="10" t="s">
        <v>45</v>
      </c>
      <c r="Y167" s="19"/>
      <c r="Z167" s="19"/>
      <c r="AA167" s="183"/>
      <c r="AB167" s="212" t="s">
        <v>241</v>
      </c>
      <c r="AC167" s="112" t="s">
        <v>326</v>
      </c>
      <c r="AD167" s="113" t="s">
        <v>249</v>
      </c>
      <c r="AE167" s="169" t="str">
        <f t="shared" si="10"/>
        <v>学校集団宿泊研修ときが森こども冒険プログラムd</v>
      </c>
      <c r="AF167" s="118" t="s">
        <v>246</v>
      </c>
      <c r="AG167" s="93"/>
      <c r="AH167" s="93"/>
      <c r="AI167" s="164"/>
      <c r="AJ167" s="93"/>
      <c r="AK167" s="165"/>
      <c r="AL167" s="19"/>
      <c r="AM167" s="19"/>
      <c r="AN167" s="19"/>
      <c r="AO167" s="19"/>
      <c r="AP167" s="19"/>
    </row>
    <row r="168" spans="6:42">
      <c r="F168" s="8" t="s">
        <v>82</v>
      </c>
      <c r="G168" s="8" t="s">
        <v>59</v>
      </c>
      <c r="H168" s="11" t="s">
        <v>41</v>
      </c>
      <c r="I168" s="14"/>
      <c r="J168" s="14" t="s">
        <v>51</v>
      </c>
      <c r="K168" s="14" t="s">
        <v>44</v>
      </c>
      <c r="L168" s="8" t="str">
        <f t="shared" si="14"/>
        <v>一般団体宿泊棟未就学児（年少未満）Yα</v>
      </c>
      <c r="M168" s="8" t="str">
        <f t="shared" si="15"/>
        <v>一般団体宿泊棟未就学児（年少未満）</v>
      </c>
      <c r="N168" s="9">
        <v>0</v>
      </c>
      <c r="O168" s="10" t="s">
        <v>45</v>
      </c>
      <c r="Y168" s="19"/>
      <c r="Z168" s="19"/>
      <c r="AA168" s="183"/>
      <c r="AB168" s="213" t="s">
        <v>241</v>
      </c>
      <c r="AC168" s="114" t="s">
        <v>218</v>
      </c>
      <c r="AD168" s="115" t="s">
        <v>379</v>
      </c>
      <c r="AE168" s="170" t="str">
        <f t="shared" si="10"/>
        <v>学校集団宿泊研修カヌー（平水版）［２人１艇］e</v>
      </c>
      <c r="AF168" s="119" t="s">
        <v>246</v>
      </c>
      <c r="AG168" s="93"/>
      <c r="AH168" s="93"/>
      <c r="AI168" s="164"/>
      <c r="AJ168" s="93"/>
      <c r="AK168" s="165"/>
      <c r="AL168" s="19"/>
      <c r="AM168" s="19"/>
      <c r="AN168" s="19"/>
      <c r="AO168" s="19"/>
      <c r="AP168" s="19"/>
    </row>
    <row r="169" spans="6:42">
      <c r="F169" s="8" t="s">
        <v>82</v>
      </c>
      <c r="G169" s="8" t="s">
        <v>59</v>
      </c>
      <c r="H169" s="11" t="s">
        <v>47</v>
      </c>
      <c r="I169" s="14"/>
      <c r="J169" s="14" t="s">
        <v>51</v>
      </c>
      <c r="K169" s="14" t="s">
        <v>44</v>
      </c>
      <c r="L169" s="8" t="str">
        <f t="shared" si="14"/>
        <v>一般団体宿泊棟未就学児（年少以上）Yα</v>
      </c>
      <c r="M169" s="8" t="str">
        <f t="shared" si="15"/>
        <v>一般団体宿泊棟未就学児（年少以上）</v>
      </c>
      <c r="N169" s="9">
        <v>300</v>
      </c>
      <c r="O169" s="10" t="s">
        <v>48</v>
      </c>
      <c r="Y169" s="19"/>
      <c r="Z169" s="19"/>
      <c r="AA169" s="183"/>
      <c r="AB169" s="213" t="s">
        <v>241</v>
      </c>
      <c r="AC169" s="114" t="s">
        <v>219</v>
      </c>
      <c r="AD169" s="115" t="s">
        <v>379</v>
      </c>
      <c r="AE169" s="170" t="str">
        <f t="shared" si="10"/>
        <v>学校集団宿泊研修カヌー（平水版）［１人１艇］e</v>
      </c>
      <c r="AF169" s="119" t="s">
        <v>246</v>
      </c>
      <c r="AG169" s="93"/>
      <c r="AH169" s="93"/>
      <c r="AI169" s="164"/>
      <c r="AJ169" s="93"/>
      <c r="AK169" s="165"/>
      <c r="AL169" s="19"/>
      <c r="AM169" s="19"/>
      <c r="AN169" s="19"/>
      <c r="AO169" s="19"/>
      <c r="AP169" s="19"/>
    </row>
    <row r="170" spans="6:42">
      <c r="F170" s="8" t="s">
        <v>82</v>
      </c>
      <c r="G170" s="8" t="s">
        <v>59</v>
      </c>
      <c r="H170" s="11" t="s">
        <v>397</v>
      </c>
      <c r="I170" s="14"/>
      <c r="J170" s="14" t="s">
        <v>51</v>
      </c>
      <c r="K170" s="14" t="s">
        <v>44</v>
      </c>
      <c r="L170" s="8" t="str">
        <f t="shared" si="14"/>
        <v>一般団体宿泊棟子供（小学生～高校生）Yα</v>
      </c>
      <c r="M170" s="8" t="str">
        <f t="shared" si="15"/>
        <v>一般団体宿泊棟子供（小学生～高校生）</v>
      </c>
      <c r="N170" s="9">
        <v>600</v>
      </c>
      <c r="O170" s="10" t="s">
        <v>48</v>
      </c>
      <c r="Y170" s="19"/>
      <c r="Z170" s="19"/>
      <c r="AA170" s="183"/>
      <c r="AB170" s="213" t="s">
        <v>241</v>
      </c>
      <c r="AC170" s="114" t="s">
        <v>220</v>
      </c>
      <c r="AD170" s="115" t="s">
        <v>379</v>
      </c>
      <c r="AE170" s="170" t="str">
        <f t="shared" si="10"/>
        <v>学校集団宿泊研修マウンテンバイクe</v>
      </c>
      <c r="AF170" s="119" t="s">
        <v>246</v>
      </c>
      <c r="AG170" s="93"/>
      <c r="AH170" s="93"/>
      <c r="AI170" s="164"/>
      <c r="AJ170" s="93"/>
      <c r="AK170" s="165"/>
      <c r="AL170" s="19"/>
      <c r="AM170" s="19"/>
      <c r="AN170" s="19"/>
      <c r="AO170" s="19"/>
      <c r="AP170" s="19"/>
    </row>
    <row r="171" spans="6:42">
      <c r="F171" s="8" t="s">
        <v>82</v>
      </c>
      <c r="G171" s="8" t="s">
        <v>59</v>
      </c>
      <c r="H171" s="11" t="s">
        <v>412</v>
      </c>
      <c r="I171" s="14"/>
      <c r="J171" s="14" t="s">
        <v>51</v>
      </c>
      <c r="K171" s="14" t="s">
        <v>44</v>
      </c>
      <c r="L171" s="8" t="str">
        <f t="shared" si="14"/>
        <v>一般団体宿泊棟学生Yα</v>
      </c>
      <c r="M171" s="8" t="str">
        <f t="shared" si="15"/>
        <v>一般団体宿泊棟学生</v>
      </c>
      <c r="N171" s="9">
        <v>1200</v>
      </c>
      <c r="O171" s="10" t="s">
        <v>50</v>
      </c>
      <c r="Y171" s="19"/>
      <c r="Z171" s="19"/>
      <c r="AA171" s="183"/>
      <c r="AB171" s="213" t="s">
        <v>241</v>
      </c>
      <c r="AC171" s="114" t="s">
        <v>221</v>
      </c>
      <c r="AD171" s="115" t="s">
        <v>379</v>
      </c>
      <c r="AE171" s="170" t="str">
        <f t="shared" si="10"/>
        <v>学校集団宿泊研修スポーツクライミングe</v>
      </c>
      <c r="AF171" s="119" t="s">
        <v>246</v>
      </c>
      <c r="AG171" s="93"/>
      <c r="AH171" s="93"/>
      <c r="AI171" s="164"/>
      <c r="AJ171" s="93"/>
      <c r="AK171" s="165"/>
      <c r="AL171" s="19"/>
      <c r="AM171" s="19"/>
      <c r="AN171" s="19"/>
      <c r="AO171" s="19"/>
      <c r="AP171" s="19"/>
    </row>
    <row r="172" spans="6:42">
      <c r="F172" s="8" t="s">
        <v>82</v>
      </c>
      <c r="G172" s="8" t="s">
        <v>59</v>
      </c>
      <c r="H172" s="11" t="s">
        <v>80</v>
      </c>
      <c r="I172" s="14"/>
      <c r="J172" s="14" t="s">
        <v>51</v>
      </c>
      <c r="K172" s="14" t="s">
        <v>44</v>
      </c>
      <c r="L172" s="8" t="str">
        <f t="shared" si="14"/>
        <v>一般団体宿泊棟大人Yα</v>
      </c>
      <c r="M172" s="8" t="str">
        <f t="shared" si="15"/>
        <v>一般団体宿泊棟大人</v>
      </c>
      <c r="N172" s="9">
        <v>2500</v>
      </c>
      <c r="O172" s="10" t="s">
        <v>45</v>
      </c>
      <c r="Y172" s="19"/>
      <c r="Z172" s="19"/>
      <c r="AA172" s="183"/>
      <c r="AB172" s="213" t="s">
        <v>241</v>
      </c>
      <c r="AC172" s="114" t="s">
        <v>222</v>
      </c>
      <c r="AD172" s="115" t="s">
        <v>379</v>
      </c>
      <c r="AE172" s="170" t="str">
        <f t="shared" si="10"/>
        <v>学校集団宿泊研修カヌー（ショートツーリング）e</v>
      </c>
      <c r="AF172" s="119" t="s">
        <v>246</v>
      </c>
      <c r="AG172" s="93"/>
      <c r="AH172" s="93"/>
      <c r="AI172" s="164"/>
      <c r="AJ172" s="93"/>
      <c r="AK172" s="165"/>
      <c r="AL172" s="19"/>
      <c r="AM172" s="19"/>
      <c r="AN172" s="19"/>
      <c r="AO172" s="19"/>
      <c r="AP172" s="19"/>
    </row>
    <row r="173" spans="6:42">
      <c r="F173" s="8" t="s">
        <v>82</v>
      </c>
      <c r="G173" s="8" t="s">
        <v>59</v>
      </c>
      <c r="H173" s="11" t="s">
        <v>41</v>
      </c>
      <c r="I173" s="15"/>
      <c r="J173" s="15" t="s">
        <v>43</v>
      </c>
      <c r="K173" s="15" t="s">
        <v>52</v>
      </c>
      <c r="L173" s="8" t="str">
        <f t="shared" si="14"/>
        <v>一般団体宿泊棟未就学児（年少未満）Xβ</v>
      </c>
      <c r="M173" s="8" t="str">
        <f t="shared" si="15"/>
        <v>一般団体宿泊棟未就学児（年少未満）</v>
      </c>
      <c r="N173" s="9">
        <v>0</v>
      </c>
      <c r="O173" s="10" t="s">
        <v>45</v>
      </c>
      <c r="Y173" s="19"/>
      <c r="Z173" s="19"/>
      <c r="AA173" s="183"/>
      <c r="AB173" s="213" t="s">
        <v>241</v>
      </c>
      <c r="AC173" s="114" t="s">
        <v>224</v>
      </c>
      <c r="AD173" s="115" t="s">
        <v>379</v>
      </c>
      <c r="AE173" s="170" t="str">
        <f t="shared" si="10"/>
        <v>学校集団宿泊研修カヌー（ミドルツーリング）e</v>
      </c>
      <c r="AF173" s="119" t="s">
        <v>246</v>
      </c>
      <c r="AG173" s="93"/>
      <c r="AH173" s="93"/>
      <c r="AI173" s="164"/>
      <c r="AJ173" s="93"/>
      <c r="AK173" s="165"/>
      <c r="AL173" s="19"/>
      <c r="AM173" s="19"/>
      <c r="AN173" s="19"/>
      <c r="AO173" s="19"/>
      <c r="AP173" s="19"/>
    </row>
    <row r="174" spans="6:42">
      <c r="F174" s="8" t="s">
        <v>82</v>
      </c>
      <c r="G174" s="8" t="s">
        <v>59</v>
      </c>
      <c r="H174" s="11" t="s">
        <v>47</v>
      </c>
      <c r="I174" s="15"/>
      <c r="J174" s="15" t="s">
        <v>43</v>
      </c>
      <c r="K174" s="15" t="s">
        <v>52</v>
      </c>
      <c r="L174" s="8" t="str">
        <f t="shared" si="14"/>
        <v>一般団体宿泊棟未就学児（年少以上）Xβ</v>
      </c>
      <c r="M174" s="8" t="str">
        <f t="shared" si="15"/>
        <v>一般団体宿泊棟未就学児（年少以上）</v>
      </c>
      <c r="N174" s="9">
        <v>300</v>
      </c>
      <c r="O174" s="10" t="s">
        <v>48</v>
      </c>
      <c r="Y174" s="19"/>
      <c r="Z174" s="19"/>
      <c r="AA174" s="183"/>
      <c r="AB174" s="213" t="s">
        <v>241</v>
      </c>
      <c r="AC174" s="114" t="s">
        <v>223</v>
      </c>
      <c r="AD174" s="115" t="s">
        <v>379</v>
      </c>
      <c r="AE174" s="170" t="str">
        <f t="shared" ref="AE174:AE208" si="16">AB174&amp;AC174&amp;AD174</f>
        <v>学校集団宿泊研修カヌー（ロングツーリング）e</v>
      </c>
      <c r="AF174" s="119" t="s">
        <v>246</v>
      </c>
      <c r="AG174" s="93"/>
      <c r="AH174" s="93"/>
      <c r="AI174" s="164"/>
      <c r="AJ174" s="93"/>
      <c r="AK174" s="165"/>
      <c r="AL174" s="19"/>
      <c r="AM174" s="19"/>
      <c r="AN174" s="19"/>
      <c r="AO174" s="19"/>
      <c r="AP174" s="19"/>
    </row>
    <row r="175" spans="6:42">
      <c r="F175" s="8" t="s">
        <v>82</v>
      </c>
      <c r="G175" s="8" t="s">
        <v>59</v>
      </c>
      <c r="H175" s="11" t="s">
        <v>397</v>
      </c>
      <c r="I175" s="15"/>
      <c r="J175" s="15" t="s">
        <v>43</v>
      </c>
      <c r="K175" s="15" t="s">
        <v>52</v>
      </c>
      <c r="L175" s="8" t="str">
        <f t="shared" si="14"/>
        <v>一般団体宿泊棟子供（小学生～高校生）Xβ</v>
      </c>
      <c r="M175" s="8" t="str">
        <f t="shared" si="15"/>
        <v>一般団体宿泊棟子供（小学生～高校生）</v>
      </c>
      <c r="N175" s="9">
        <v>600</v>
      </c>
      <c r="O175" s="10" t="s">
        <v>48</v>
      </c>
      <c r="Y175" s="19"/>
      <c r="Z175" s="19"/>
      <c r="AA175" s="183"/>
      <c r="AB175" s="213" t="s">
        <v>241</v>
      </c>
      <c r="AC175" s="114" t="s">
        <v>347</v>
      </c>
      <c r="AD175" s="115" t="s">
        <v>379</v>
      </c>
      <c r="AE175" s="170" t="str">
        <f t="shared" si="16"/>
        <v>学校集団宿泊研修クラフト（竹とんぼ）e</v>
      </c>
      <c r="AF175" s="119">
        <v>6300</v>
      </c>
      <c r="AG175" s="93"/>
      <c r="AH175" s="93"/>
      <c r="AI175" s="164"/>
      <c r="AJ175" s="93"/>
      <c r="AK175" s="165"/>
      <c r="AL175" s="19"/>
      <c r="AM175" s="19"/>
      <c r="AN175" s="19"/>
      <c r="AO175" s="19"/>
      <c r="AP175" s="19"/>
    </row>
    <row r="176" spans="6:42">
      <c r="F176" s="8" t="s">
        <v>82</v>
      </c>
      <c r="G176" s="8" t="s">
        <v>59</v>
      </c>
      <c r="H176" s="11" t="s">
        <v>412</v>
      </c>
      <c r="I176" s="15"/>
      <c r="J176" s="15" t="s">
        <v>43</v>
      </c>
      <c r="K176" s="15" t="s">
        <v>52</v>
      </c>
      <c r="L176" s="8" t="str">
        <f t="shared" si="14"/>
        <v>一般団体宿泊棟学生Xβ</v>
      </c>
      <c r="M176" s="8" t="str">
        <f t="shared" si="15"/>
        <v>一般団体宿泊棟学生</v>
      </c>
      <c r="N176" s="9">
        <v>1200</v>
      </c>
      <c r="O176" s="10" t="s">
        <v>50</v>
      </c>
      <c r="Y176" s="19"/>
      <c r="Z176" s="19"/>
      <c r="AA176" s="183"/>
      <c r="AB176" s="213" t="s">
        <v>241</v>
      </c>
      <c r="AC176" s="114" t="s">
        <v>225</v>
      </c>
      <c r="AD176" s="115" t="s">
        <v>379</v>
      </c>
      <c r="AE176" s="170" t="str">
        <f t="shared" si="16"/>
        <v>学校集団宿泊研修エアロビクスダンスe</v>
      </c>
      <c r="AF176" s="119" t="s">
        <v>246</v>
      </c>
      <c r="AG176" s="93"/>
      <c r="AH176" s="93"/>
      <c r="AI176" s="164"/>
      <c r="AJ176" s="93"/>
      <c r="AK176" s="165"/>
      <c r="AL176" s="19"/>
      <c r="AM176" s="19"/>
      <c r="AN176" s="19"/>
      <c r="AO176" s="19"/>
      <c r="AP176" s="19"/>
    </row>
    <row r="177" spans="6:42">
      <c r="F177" s="8" t="s">
        <v>82</v>
      </c>
      <c r="G177" s="8" t="s">
        <v>59</v>
      </c>
      <c r="H177" s="11" t="s">
        <v>80</v>
      </c>
      <c r="I177" s="15"/>
      <c r="J177" s="15" t="s">
        <v>43</v>
      </c>
      <c r="K177" s="15" t="s">
        <v>52</v>
      </c>
      <c r="L177" s="8" t="str">
        <f t="shared" si="14"/>
        <v>一般団体宿泊棟大人Xβ</v>
      </c>
      <c r="M177" s="8" t="str">
        <f t="shared" si="15"/>
        <v>一般団体宿泊棟大人</v>
      </c>
      <c r="N177" s="9">
        <v>2500</v>
      </c>
      <c r="O177" s="10" t="s">
        <v>45</v>
      </c>
      <c r="Y177" s="19"/>
      <c r="Z177" s="19"/>
      <c r="AA177" s="183"/>
      <c r="AB177" s="213" t="s">
        <v>241</v>
      </c>
      <c r="AC177" s="114" t="s">
        <v>226</v>
      </c>
      <c r="AD177" s="115" t="s">
        <v>379</v>
      </c>
      <c r="AE177" s="170" t="str">
        <f t="shared" si="16"/>
        <v>学校集団宿泊研修座禅e</v>
      </c>
      <c r="AF177" s="119" t="s">
        <v>246</v>
      </c>
      <c r="AG177" s="93"/>
      <c r="AH177" s="93"/>
      <c r="AI177" s="164"/>
      <c r="AJ177" s="93"/>
      <c r="AK177" s="165"/>
      <c r="AL177" s="19"/>
      <c r="AM177" s="19"/>
      <c r="AN177" s="19"/>
      <c r="AO177" s="19"/>
      <c r="AP177" s="19"/>
    </row>
    <row r="178" spans="6:42">
      <c r="F178" s="8" t="s">
        <v>82</v>
      </c>
      <c r="G178" s="8" t="s">
        <v>59</v>
      </c>
      <c r="H178" s="11" t="s">
        <v>41</v>
      </c>
      <c r="I178" s="16"/>
      <c r="J178" s="16" t="s">
        <v>51</v>
      </c>
      <c r="K178" s="16" t="s">
        <v>52</v>
      </c>
      <c r="L178" s="8" t="str">
        <f t="shared" si="14"/>
        <v>一般団体宿泊棟未就学児（年少未満）Yβ</v>
      </c>
      <c r="M178" s="8" t="str">
        <f t="shared" si="15"/>
        <v>一般団体宿泊棟未就学児（年少未満）</v>
      </c>
      <c r="N178" s="9">
        <v>0</v>
      </c>
      <c r="O178" s="10" t="s">
        <v>45</v>
      </c>
      <c r="Y178" s="19"/>
      <c r="Z178" s="19"/>
      <c r="AA178" s="183"/>
      <c r="AB178" s="213" t="s">
        <v>241</v>
      </c>
      <c r="AC178" s="114" t="s">
        <v>232</v>
      </c>
      <c r="AD178" s="115" t="s">
        <v>379</v>
      </c>
      <c r="AE178" s="170" t="str">
        <f t="shared" si="16"/>
        <v>学校集団宿泊研修自然観察e</v>
      </c>
      <c r="AF178" s="119" t="s">
        <v>246</v>
      </c>
      <c r="AG178" s="93"/>
      <c r="AH178" s="93"/>
      <c r="AI178" s="164"/>
      <c r="AJ178" s="93"/>
      <c r="AK178" s="165"/>
      <c r="AL178" s="19"/>
      <c r="AM178" s="19"/>
      <c r="AN178" s="19"/>
      <c r="AO178" s="19"/>
      <c r="AP178" s="19"/>
    </row>
    <row r="179" spans="6:42">
      <c r="F179" s="8" t="s">
        <v>82</v>
      </c>
      <c r="G179" s="8" t="s">
        <v>59</v>
      </c>
      <c r="H179" s="11" t="s">
        <v>47</v>
      </c>
      <c r="I179" s="16"/>
      <c r="J179" s="16" t="s">
        <v>51</v>
      </c>
      <c r="K179" s="16" t="s">
        <v>52</v>
      </c>
      <c r="L179" s="8" t="str">
        <f t="shared" si="14"/>
        <v>一般団体宿泊棟未就学児（年少以上）Yβ</v>
      </c>
      <c r="M179" s="8" t="str">
        <f t="shared" si="15"/>
        <v>一般団体宿泊棟未就学児（年少以上）</v>
      </c>
      <c r="N179" s="9">
        <v>300</v>
      </c>
      <c r="O179" s="10" t="s">
        <v>48</v>
      </c>
      <c r="Y179" s="19"/>
      <c r="Z179" s="19"/>
      <c r="AA179" s="183"/>
      <c r="AB179" s="213" t="s">
        <v>241</v>
      </c>
      <c r="AC179" s="114" t="s">
        <v>346</v>
      </c>
      <c r="AD179" s="115" t="s">
        <v>379</v>
      </c>
      <c r="AE179" s="170" t="str">
        <f t="shared" si="16"/>
        <v>学校集団宿泊研修茶道e</v>
      </c>
      <c r="AF179" s="119">
        <v>6700</v>
      </c>
      <c r="AG179" s="93"/>
      <c r="AH179" s="93"/>
      <c r="AI179" s="164"/>
      <c r="AJ179" s="93"/>
      <c r="AK179" s="165"/>
      <c r="AL179" s="19"/>
      <c r="AM179" s="19"/>
      <c r="AN179" s="19"/>
      <c r="AO179" s="19"/>
      <c r="AP179" s="19"/>
    </row>
    <row r="180" spans="6:42">
      <c r="F180" s="8" t="s">
        <v>82</v>
      </c>
      <c r="G180" s="8" t="s">
        <v>59</v>
      </c>
      <c r="H180" s="11" t="s">
        <v>397</v>
      </c>
      <c r="I180" s="16"/>
      <c r="J180" s="16" t="s">
        <v>51</v>
      </c>
      <c r="K180" s="16" t="s">
        <v>52</v>
      </c>
      <c r="L180" s="8" t="str">
        <f t="shared" si="14"/>
        <v>一般団体宿泊棟子供（小学生～高校生）Yβ</v>
      </c>
      <c r="M180" s="8" t="str">
        <f t="shared" si="15"/>
        <v>一般団体宿泊棟子供（小学生～高校生）</v>
      </c>
      <c r="N180" s="9">
        <v>600</v>
      </c>
      <c r="O180" s="10" t="s">
        <v>48</v>
      </c>
      <c r="Y180" s="19"/>
      <c r="Z180" s="19"/>
      <c r="AA180" s="183"/>
      <c r="AB180" s="213" t="s">
        <v>241</v>
      </c>
      <c r="AC180" s="114" t="s">
        <v>233</v>
      </c>
      <c r="AD180" s="115" t="s">
        <v>379</v>
      </c>
      <c r="AE180" s="170" t="str">
        <f t="shared" si="16"/>
        <v>学校集団宿泊研修天体観察e</v>
      </c>
      <c r="AF180" s="119" t="s">
        <v>246</v>
      </c>
      <c r="AG180" s="93"/>
      <c r="AH180" s="93"/>
      <c r="AI180" s="164"/>
      <c r="AJ180" s="93"/>
      <c r="AK180" s="165"/>
      <c r="AL180" s="19"/>
      <c r="AM180" s="19"/>
      <c r="AN180" s="19"/>
      <c r="AO180" s="19"/>
      <c r="AP180" s="19"/>
    </row>
    <row r="181" spans="6:42">
      <c r="F181" s="8" t="s">
        <v>82</v>
      </c>
      <c r="G181" s="8" t="s">
        <v>59</v>
      </c>
      <c r="H181" s="11" t="s">
        <v>412</v>
      </c>
      <c r="I181" s="16"/>
      <c r="J181" s="16" t="s">
        <v>51</v>
      </c>
      <c r="K181" s="16" t="s">
        <v>52</v>
      </c>
      <c r="L181" s="8" t="str">
        <f t="shared" si="14"/>
        <v>一般団体宿泊棟学生Yβ</v>
      </c>
      <c r="M181" s="8" t="str">
        <f t="shared" si="15"/>
        <v>一般団体宿泊棟学生</v>
      </c>
      <c r="N181" s="9">
        <v>1200</v>
      </c>
      <c r="O181" s="10" t="s">
        <v>50</v>
      </c>
      <c r="Y181" s="19"/>
      <c r="Z181" s="19"/>
      <c r="AA181" s="183"/>
      <c r="AB181" s="213" t="s">
        <v>241</v>
      </c>
      <c r="AC181" s="114" t="s">
        <v>234</v>
      </c>
      <c r="AD181" s="115" t="s">
        <v>379</v>
      </c>
      <c r="AE181" s="170" t="str">
        <f t="shared" si="16"/>
        <v>学校集団宿泊研修ウォークラリー2.4ｋｍe</v>
      </c>
      <c r="AF181" s="119" t="s">
        <v>246</v>
      </c>
      <c r="AG181" s="93"/>
      <c r="AH181" s="93"/>
      <c r="AI181" s="164"/>
      <c r="AJ181" s="93"/>
      <c r="AK181" s="165"/>
      <c r="AL181" s="19"/>
      <c r="AM181" s="19"/>
      <c r="AN181" s="19"/>
      <c r="AO181" s="19"/>
      <c r="AP181" s="19"/>
    </row>
    <row r="182" spans="6:42">
      <c r="F182" s="8" t="s">
        <v>82</v>
      </c>
      <c r="G182" s="8" t="s">
        <v>59</v>
      </c>
      <c r="H182" s="11" t="s">
        <v>80</v>
      </c>
      <c r="I182" s="16"/>
      <c r="J182" s="16" t="s">
        <v>51</v>
      </c>
      <c r="K182" s="16" t="s">
        <v>52</v>
      </c>
      <c r="L182" s="8" t="str">
        <f t="shared" si="14"/>
        <v>一般団体宿泊棟大人Yβ</v>
      </c>
      <c r="M182" s="8" t="str">
        <f t="shared" si="15"/>
        <v>一般団体宿泊棟大人</v>
      </c>
      <c r="N182" s="9">
        <v>2500</v>
      </c>
      <c r="O182" s="10" t="s">
        <v>45</v>
      </c>
      <c r="Y182" s="19"/>
      <c r="Z182" s="19"/>
      <c r="AA182" s="183"/>
      <c r="AB182" s="213" t="s">
        <v>241</v>
      </c>
      <c r="AC182" s="114" t="s">
        <v>235</v>
      </c>
      <c r="AD182" s="115" t="s">
        <v>379</v>
      </c>
      <c r="AE182" s="170" t="str">
        <f t="shared" si="16"/>
        <v>学校集団宿泊研修ウォークラリー5.4ｋｍe</v>
      </c>
      <c r="AF182" s="119" t="s">
        <v>246</v>
      </c>
      <c r="AG182" s="93"/>
      <c r="AH182" s="93"/>
      <c r="AI182" s="164"/>
      <c r="AJ182" s="93"/>
      <c r="AK182" s="165"/>
      <c r="AL182" s="19"/>
      <c r="AM182" s="19"/>
      <c r="AN182" s="19"/>
      <c r="AO182" s="19"/>
      <c r="AP182" s="19"/>
    </row>
    <row r="183" spans="6:42">
      <c r="F183" s="8" t="s">
        <v>82</v>
      </c>
      <c r="G183" s="8" t="s">
        <v>59</v>
      </c>
      <c r="H183" s="11" t="s">
        <v>41</v>
      </c>
      <c r="I183" s="17" t="s">
        <v>25</v>
      </c>
      <c r="J183" s="17" t="s">
        <v>43</v>
      </c>
      <c r="K183" s="17" t="s">
        <v>44</v>
      </c>
      <c r="L183" s="8" t="str">
        <f t="shared" si="14"/>
        <v>一般団体宿泊棟未就学児（年少未満）減免Xα</v>
      </c>
      <c r="M183" s="8" t="str">
        <f t="shared" si="15"/>
        <v>一般団体宿泊棟未就学児（年少未満）</v>
      </c>
      <c r="N183" s="13" t="s">
        <v>53</v>
      </c>
      <c r="O183" s="10" t="s">
        <v>45</v>
      </c>
      <c r="Y183" s="19"/>
      <c r="Z183" s="19"/>
      <c r="AA183" s="183"/>
      <c r="AB183" s="213" t="s">
        <v>241</v>
      </c>
      <c r="AC183" s="114" t="s">
        <v>236</v>
      </c>
      <c r="AD183" s="115" t="s">
        <v>379</v>
      </c>
      <c r="AE183" s="170" t="str">
        <f t="shared" si="16"/>
        <v>学校集団宿泊研修スコアオリエンテーリングe</v>
      </c>
      <c r="AF183" s="119" t="s">
        <v>246</v>
      </c>
      <c r="AG183" s="93"/>
      <c r="AH183" s="93"/>
      <c r="AI183" s="164"/>
      <c r="AJ183" s="93"/>
      <c r="AK183" s="165"/>
      <c r="AL183" s="19"/>
      <c r="AM183" s="19"/>
      <c r="AN183" s="19"/>
      <c r="AO183" s="19"/>
      <c r="AP183" s="19"/>
    </row>
    <row r="184" spans="6:42">
      <c r="F184" s="8" t="s">
        <v>82</v>
      </c>
      <c r="G184" s="8" t="s">
        <v>59</v>
      </c>
      <c r="H184" s="11" t="s">
        <v>47</v>
      </c>
      <c r="I184" s="17" t="s">
        <v>25</v>
      </c>
      <c r="J184" s="17" t="s">
        <v>43</v>
      </c>
      <c r="K184" s="17" t="s">
        <v>44</v>
      </c>
      <c r="L184" s="8" t="str">
        <f t="shared" si="14"/>
        <v>一般団体宿泊棟未就学児（年少以上）減免Xα</v>
      </c>
      <c r="M184" s="8" t="str">
        <f t="shared" si="15"/>
        <v>一般団体宿泊棟未就学児（年少以上）</v>
      </c>
      <c r="N184" s="9">
        <v>300</v>
      </c>
      <c r="O184" s="10" t="s">
        <v>48</v>
      </c>
      <c r="Y184" s="19"/>
      <c r="Z184" s="19"/>
      <c r="AA184" s="183"/>
      <c r="AB184" s="213" t="s">
        <v>241</v>
      </c>
      <c r="AC184" s="114" t="s">
        <v>237</v>
      </c>
      <c r="AD184" s="115" t="s">
        <v>379</v>
      </c>
      <c r="AE184" s="170" t="str">
        <f t="shared" si="16"/>
        <v>学校集団宿泊研修ビジュアルオリエンテーリングe</v>
      </c>
      <c r="AF184" s="119" t="s">
        <v>246</v>
      </c>
      <c r="AG184" s="93"/>
      <c r="AH184" s="93"/>
      <c r="AI184" s="164"/>
      <c r="AJ184" s="93"/>
      <c r="AK184" s="165"/>
      <c r="AL184" s="19"/>
      <c r="AM184" s="19"/>
      <c r="AN184" s="19"/>
      <c r="AO184" s="19"/>
      <c r="AP184" s="19"/>
    </row>
    <row r="185" spans="6:42">
      <c r="F185" s="8" t="s">
        <v>82</v>
      </c>
      <c r="G185" s="8" t="s">
        <v>59</v>
      </c>
      <c r="H185" s="11" t="s">
        <v>397</v>
      </c>
      <c r="I185" s="17" t="s">
        <v>25</v>
      </c>
      <c r="J185" s="17" t="s">
        <v>43</v>
      </c>
      <c r="K185" s="17" t="s">
        <v>44</v>
      </c>
      <c r="L185" s="8" t="str">
        <f t="shared" si="14"/>
        <v>一般団体宿泊棟子供（小学生～高校生）減免Xα</v>
      </c>
      <c r="M185" s="8" t="str">
        <f t="shared" si="15"/>
        <v>一般団体宿泊棟子供（小学生～高校生）</v>
      </c>
      <c r="N185" s="9">
        <v>300</v>
      </c>
      <c r="O185" s="10" t="s">
        <v>48</v>
      </c>
      <c r="Y185" s="19"/>
      <c r="Z185" s="19"/>
      <c r="AA185" s="183"/>
      <c r="AB185" s="213" t="s">
        <v>241</v>
      </c>
      <c r="AC185" s="114" t="s">
        <v>238</v>
      </c>
      <c r="AD185" s="115" t="s">
        <v>379</v>
      </c>
      <c r="AE185" s="170" t="str">
        <f t="shared" si="16"/>
        <v>学校集団宿泊研修館内動物ラリーe</v>
      </c>
      <c r="AF185" s="119" t="s">
        <v>246</v>
      </c>
      <c r="AG185" s="93"/>
      <c r="AH185" s="93"/>
      <c r="AI185" s="164"/>
      <c r="AJ185" s="93"/>
      <c r="AK185" s="165"/>
      <c r="AL185" s="19"/>
      <c r="AM185" s="19"/>
      <c r="AN185" s="19"/>
      <c r="AO185" s="19"/>
      <c r="AP185" s="19"/>
    </row>
    <row r="186" spans="6:42">
      <c r="F186" s="8" t="s">
        <v>82</v>
      </c>
      <c r="G186" s="8" t="s">
        <v>59</v>
      </c>
      <c r="H186" s="11" t="s">
        <v>412</v>
      </c>
      <c r="I186" s="17" t="s">
        <v>25</v>
      </c>
      <c r="J186" s="17" t="s">
        <v>43</v>
      </c>
      <c r="K186" s="17" t="s">
        <v>44</v>
      </c>
      <c r="L186" s="8" t="str">
        <f t="shared" si="14"/>
        <v>一般団体宿泊棟学生減免Xα</v>
      </c>
      <c r="M186" s="8" t="str">
        <f t="shared" si="15"/>
        <v>一般団体宿泊棟学生</v>
      </c>
      <c r="N186" s="9">
        <v>300</v>
      </c>
      <c r="O186" s="10" t="s">
        <v>50</v>
      </c>
      <c r="Y186" s="19"/>
      <c r="Z186" s="19"/>
      <c r="AA186" s="183"/>
      <c r="AB186" s="213" t="s">
        <v>241</v>
      </c>
      <c r="AC186" s="114" t="s">
        <v>228</v>
      </c>
      <c r="AD186" s="115" t="s">
        <v>379</v>
      </c>
      <c r="AE186" s="170" t="str">
        <f t="shared" si="16"/>
        <v>学校集団宿泊研修グループワークゲームe</v>
      </c>
      <c r="AF186" s="119" t="s">
        <v>246</v>
      </c>
      <c r="AG186" s="93"/>
      <c r="AH186" s="93"/>
      <c r="AI186" s="164"/>
      <c r="AJ186" s="93"/>
      <c r="AK186" s="165"/>
      <c r="AL186" s="19"/>
      <c r="AM186" s="19"/>
      <c r="AN186" s="19"/>
      <c r="AO186" s="19"/>
      <c r="AP186" s="19"/>
    </row>
    <row r="187" spans="6:42">
      <c r="F187" s="8" t="s">
        <v>82</v>
      </c>
      <c r="G187" s="8" t="s">
        <v>59</v>
      </c>
      <c r="H187" s="11" t="s">
        <v>80</v>
      </c>
      <c r="I187" s="17" t="s">
        <v>25</v>
      </c>
      <c r="J187" s="17" t="s">
        <v>43</v>
      </c>
      <c r="K187" s="17" t="s">
        <v>44</v>
      </c>
      <c r="L187" s="8" t="str">
        <f t="shared" si="14"/>
        <v>一般団体宿泊棟大人減免Xα</v>
      </c>
      <c r="M187" s="8" t="str">
        <f t="shared" si="15"/>
        <v>一般団体宿泊棟大人</v>
      </c>
      <c r="N187" s="9">
        <v>300</v>
      </c>
      <c r="O187" s="10" t="s">
        <v>45</v>
      </c>
      <c r="Y187" s="19"/>
      <c r="Z187" s="19"/>
      <c r="AA187" s="183"/>
      <c r="AB187" s="213" t="s">
        <v>241</v>
      </c>
      <c r="AC187" s="114" t="s">
        <v>227</v>
      </c>
      <c r="AD187" s="115" t="s">
        <v>379</v>
      </c>
      <c r="AE187" s="170" t="str">
        <f t="shared" si="16"/>
        <v>学校集団宿泊研修レクリエーション（キャンプファイヤー）e</v>
      </c>
      <c r="AF187" s="119" t="s">
        <v>246</v>
      </c>
      <c r="AG187" s="93"/>
      <c r="AH187" s="93"/>
      <c r="AI187" s="164"/>
      <c r="AJ187" s="93"/>
      <c r="AK187" s="165"/>
      <c r="AL187" s="19"/>
      <c r="AM187" s="19"/>
      <c r="AN187" s="19"/>
      <c r="AO187" s="19"/>
      <c r="AP187" s="19"/>
    </row>
    <row r="188" spans="6:42">
      <c r="F188" s="8" t="s">
        <v>82</v>
      </c>
      <c r="G188" s="8" t="s">
        <v>59</v>
      </c>
      <c r="H188" s="11" t="s">
        <v>41</v>
      </c>
      <c r="I188" s="14" t="s">
        <v>25</v>
      </c>
      <c r="J188" s="14" t="s">
        <v>51</v>
      </c>
      <c r="K188" s="14" t="s">
        <v>44</v>
      </c>
      <c r="L188" s="8" t="str">
        <f t="shared" si="14"/>
        <v>一般団体宿泊棟未就学児（年少未満）減免Yα</v>
      </c>
      <c r="M188" s="8" t="str">
        <f t="shared" si="15"/>
        <v>一般団体宿泊棟未就学児（年少未満）</v>
      </c>
      <c r="N188" s="13" t="s">
        <v>53</v>
      </c>
      <c r="O188" s="10" t="s">
        <v>45</v>
      </c>
      <c r="Y188" s="19"/>
      <c r="Z188" s="19"/>
      <c r="AA188" s="183"/>
      <c r="AB188" s="213" t="s">
        <v>241</v>
      </c>
      <c r="AC188" s="114" t="s">
        <v>229</v>
      </c>
      <c r="AD188" s="115" t="s">
        <v>379</v>
      </c>
      <c r="AE188" s="170" t="str">
        <f t="shared" si="16"/>
        <v>学校集団宿泊研修折り紙建築e</v>
      </c>
      <c r="AF188" s="119" t="s">
        <v>246</v>
      </c>
      <c r="AG188" s="93"/>
      <c r="AH188" s="93"/>
      <c r="AI188" s="164"/>
      <c r="AJ188" s="93"/>
      <c r="AK188" s="165"/>
      <c r="AL188" s="19"/>
      <c r="AM188" s="19"/>
      <c r="AN188" s="19"/>
      <c r="AO188" s="19"/>
      <c r="AP188" s="19"/>
    </row>
    <row r="189" spans="6:42">
      <c r="F189" s="8" t="s">
        <v>82</v>
      </c>
      <c r="G189" s="8" t="s">
        <v>59</v>
      </c>
      <c r="H189" s="11" t="s">
        <v>47</v>
      </c>
      <c r="I189" s="14" t="s">
        <v>25</v>
      </c>
      <c r="J189" s="14" t="s">
        <v>51</v>
      </c>
      <c r="K189" s="14" t="s">
        <v>44</v>
      </c>
      <c r="L189" s="8" t="str">
        <f t="shared" si="14"/>
        <v>一般団体宿泊棟未就学児（年少以上）減免Yα</v>
      </c>
      <c r="M189" s="8" t="str">
        <f t="shared" si="15"/>
        <v>一般団体宿泊棟未就学児（年少以上）</v>
      </c>
      <c r="N189" s="9">
        <v>300</v>
      </c>
      <c r="O189" s="10" t="s">
        <v>48</v>
      </c>
      <c r="Y189" s="19"/>
      <c r="Z189" s="19"/>
      <c r="AA189" s="183"/>
      <c r="AB189" s="213" t="s">
        <v>241</v>
      </c>
      <c r="AC189" s="114" t="s">
        <v>230</v>
      </c>
      <c r="AD189" s="115" t="s">
        <v>379</v>
      </c>
      <c r="AE189" s="170" t="str">
        <f t="shared" si="16"/>
        <v>学校集団宿泊研修うちわ作りe</v>
      </c>
      <c r="AF189" s="119" t="s">
        <v>246</v>
      </c>
      <c r="AG189" s="93"/>
      <c r="AH189" s="93"/>
      <c r="AI189" s="164"/>
      <c r="AJ189" s="93"/>
      <c r="AK189" s="165"/>
      <c r="AL189" s="19"/>
      <c r="AM189" s="19"/>
      <c r="AN189" s="19"/>
      <c r="AO189" s="19"/>
      <c r="AP189" s="19"/>
    </row>
    <row r="190" spans="6:42">
      <c r="F190" s="8" t="s">
        <v>82</v>
      </c>
      <c r="G190" s="8" t="s">
        <v>59</v>
      </c>
      <c r="H190" s="11" t="s">
        <v>397</v>
      </c>
      <c r="I190" s="14" t="s">
        <v>25</v>
      </c>
      <c r="J190" s="14" t="s">
        <v>51</v>
      </c>
      <c r="K190" s="14" t="s">
        <v>44</v>
      </c>
      <c r="L190" s="8" t="str">
        <f t="shared" si="14"/>
        <v>一般団体宿泊棟子供（小学生～高校生）減免Yα</v>
      </c>
      <c r="M190" s="8" t="str">
        <f t="shared" si="15"/>
        <v>一般団体宿泊棟子供（小学生～高校生）</v>
      </c>
      <c r="N190" s="9">
        <v>300</v>
      </c>
      <c r="O190" s="10" t="s">
        <v>48</v>
      </c>
      <c r="Y190" s="19"/>
      <c r="Z190" s="19"/>
      <c r="AA190" s="183"/>
      <c r="AB190" s="213" t="s">
        <v>241</v>
      </c>
      <c r="AC190" s="114" t="s">
        <v>231</v>
      </c>
      <c r="AD190" s="115" t="s">
        <v>379</v>
      </c>
      <c r="AE190" s="170" t="str">
        <f t="shared" si="16"/>
        <v>学校集団宿泊研修ストーンアートe</v>
      </c>
      <c r="AF190" s="119" t="s">
        <v>246</v>
      </c>
      <c r="AG190" s="93"/>
      <c r="AH190" s="93"/>
      <c r="AI190" s="164"/>
      <c r="AJ190" s="93"/>
      <c r="AK190" s="165"/>
      <c r="AL190" s="19"/>
      <c r="AM190" s="19"/>
      <c r="AN190" s="19"/>
      <c r="AO190" s="19"/>
      <c r="AP190" s="19"/>
    </row>
    <row r="191" spans="6:42">
      <c r="F191" s="8" t="s">
        <v>82</v>
      </c>
      <c r="G191" s="8" t="s">
        <v>59</v>
      </c>
      <c r="H191" s="11" t="s">
        <v>412</v>
      </c>
      <c r="I191" s="14" t="s">
        <v>25</v>
      </c>
      <c r="J191" s="14" t="s">
        <v>51</v>
      </c>
      <c r="K191" s="14" t="s">
        <v>44</v>
      </c>
      <c r="L191" s="8" t="str">
        <f t="shared" si="14"/>
        <v>一般団体宿泊棟学生減免Yα</v>
      </c>
      <c r="M191" s="8" t="str">
        <f t="shared" si="15"/>
        <v>一般団体宿泊棟学生</v>
      </c>
      <c r="N191" s="9">
        <v>300</v>
      </c>
      <c r="O191" s="10" t="s">
        <v>50</v>
      </c>
      <c r="Y191" s="19"/>
      <c r="Z191" s="19"/>
      <c r="AA191" s="183"/>
      <c r="AB191" s="213" t="s">
        <v>241</v>
      </c>
      <c r="AC191" s="114" t="s">
        <v>239</v>
      </c>
      <c r="AD191" s="115" t="s">
        <v>379</v>
      </c>
      <c r="AE191" s="170" t="str">
        <f t="shared" si="16"/>
        <v>学校集団宿泊研修ティッシュデザインe</v>
      </c>
      <c r="AF191" s="119" t="s">
        <v>246</v>
      </c>
      <c r="AG191" s="93"/>
      <c r="AH191" s="93"/>
      <c r="AI191" s="164"/>
      <c r="AJ191" s="93"/>
      <c r="AK191" s="165"/>
      <c r="AL191" s="19"/>
      <c r="AM191" s="19"/>
      <c r="AN191" s="19"/>
      <c r="AO191" s="19"/>
      <c r="AP191" s="19"/>
    </row>
    <row r="192" spans="6:42">
      <c r="F192" s="8" t="s">
        <v>82</v>
      </c>
      <c r="G192" s="8" t="s">
        <v>59</v>
      </c>
      <c r="H192" s="11" t="s">
        <v>80</v>
      </c>
      <c r="I192" s="14" t="s">
        <v>25</v>
      </c>
      <c r="J192" s="14" t="s">
        <v>51</v>
      </c>
      <c r="K192" s="14" t="s">
        <v>44</v>
      </c>
      <c r="L192" s="8" t="str">
        <f t="shared" si="14"/>
        <v>一般団体宿泊棟大人減免Yα</v>
      </c>
      <c r="M192" s="8" t="str">
        <f t="shared" si="15"/>
        <v>一般団体宿泊棟大人</v>
      </c>
      <c r="N192" s="9">
        <v>300</v>
      </c>
      <c r="O192" s="10" t="s">
        <v>45</v>
      </c>
      <c r="Y192" s="19"/>
      <c r="Z192" s="19"/>
      <c r="AA192" s="183"/>
      <c r="AB192" s="213" t="s">
        <v>241</v>
      </c>
      <c r="AC192" s="114" t="s">
        <v>319</v>
      </c>
      <c r="AD192" s="115" t="s">
        <v>379</v>
      </c>
      <c r="AE192" s="170" t="str">
        <f t="shared" si="16"/>
        <v>学校集団宿泊研修屋内ボルダーe</v>
      </c>
      <c r="AF192" s="119" t="s">
        <v>246</v>
      </c>
      <c r="AG192" s="93"/>
      <c r="AH192" s="93"/>
      <c r="AI192" s="164"/>
      <c r="AJ192" s="93"/>
      <c r="AK192" s="165"/>
      <c r="AL192" s="19"/>
      <c r="AM192" s="19"/>
      <c r="AN192" s="19"/>
      <c r="AO192" s="19"/>
      <c r="AP192" s="19"/>
    </row>
    <row r="193" spans="6:42">
      <c r="F193" s="8" t="s">
        <v>82</v>
      </c>
      <c r="G193" s="8" t="s">
        <v>59</v>
      </c>
      <c r="H193" s="11" t="s">
        <v>41</v>
      </c>
      <c r="I193" s="15" t="s">
        <v>25</v>
      </c>
      <c r="J193" s="15" t="s">
        <v>43</v>
      </c>
      <c r="K193" s="15" t="s">
        <v>52</v>
      </c>
      <c r="L193" s="8" t="str">
        <f t="shared" si="14"/>
        <v>一般団体宿泊棟未就学児（年少未満）減免Xβ</v>
      </c>
      <c r="M193" s="8" t="str">
        <f t="shared" si="15"/>
        <v>一般団体宿泊棟未就学児（年少未満）</v>
      </c>
      <c r="N193" s="13" t="s">
        <v>53</v>
      </c>
      <c r="O193" s="10" t="s">
        <v>45</v>
      </c>
      <c r="Y193" s="19"/>
      <c r="Z193" s="19"/>
      <c r="AA193" s="183"/>
      <c r="AB193" s="213" t="s">
        <v>241</v>
      </c>
      <c r="AC193" s="114" t="s">
        <v>320</v>
      </c>
      <c r="AD193" s="115" t="s">
        <v>379</v>
      </c>
      <c r="AE193" s="170" t="str">
        <f t="shared" si="16"/>
        <v>学校集団宿泊研修野外炊飯e</v>
      </c>
      <c r="AF193" s="119" t="s">
        <v>246</v>
      </c>
      <c r="AG193" s="93"/>
      <c r="AH193" s="93"/>
      <c r="AI193" s="164"/>
      <c r="AJ193" s="93"/>
      <c r="AK193" s="165"/>
      <c r="AL193" s="19"/>
      <c r="AM193" s="19"/>
      <c r="AN193" s="19"/>
      <c r="AO193" s="19"/>
      <c r="AP193" s="19"/>
    </row>
    <row r="194" spans="6:42">
      <c r="F194" s="8" t="s">
        <v>82</v>
      </c>
      <c r="G194" s="8" t="s">
        <v>59</v>
      </c>
      <c r="H194" s="11" t="s">
        <v>47</v>
      </c>
      <c r="I194" s="15" t="s">
        <v>25</v>
      </c>
      <c r="J194" s="15" t="s">
        <v>43</v>
      </c>
      <c r="K194" s="15" t="s">
        <v>52</v>
      </c>
      <c r="L194" s="8" t="str">
        <f t="shared" si="14"/>
        <v>一般団体宿泊棟未就学児（年少以上）減免Xβ</v>
      </c>
      <c r="M194" s="8" t="str">
        <f t="shared" si="15"/>
        <v>一般団体宿泊棟未就学児（年少以上）</v>
      </c>
      <c r="N194" s="9">
        <v>300</v>
      </c>
      <c r="O194" s="10" t="s">
        <v>48</v>
      </c>
      <c r="Y194" s="19"/>
      <c r="Z194" s="19"/>
      <c r="AA194" s="183"/>
      <c r="AB194" s="213" t="s">
        <v>241</v>
      </c>
      <c r="AC194" s="114" t="s">
        <v>403</v>
      </c>
      <c r="AD194" s="115" t="s">
        <v>379</v>
      </c>
      <c r="AE194" s="170" t="str">
        <f t="shared" si="16"/>
        <v>学校集団宿泊研修ユニカール（ニュースポーツ）e</v>
      </c>
      <c r="AF194" s="119" t="s">
        <v>246</v>
      </c>
      <c r="AG194" s="93"/>
      <c r="AH194" s="93"/>
      <c r="AI194" s="164"/>
      <c r="AJ194" s="93"/>
      <c r="AK194" s="165"/>
      <c r="AL194" s="19"/>
      <c r="AM194" s="19"/>
      <c r="AN194" s="19"/>
      <c r="AO194" s="19"/>
      <c r="AP194" s="19"/>
    </row>
    <row r="195" spans="6:42">
      <c r="F195" s="8" t="s">
        <v>82</v>
      </c>
      <c r="G195" s="8" t="s">
        <v>59</v>
      </c>
      <c r="H195" s="11" t="s">
        <v>397</v>
      </c>
      <c r="I195" s="15" t="s">
        <v>25</v>
      </c>
      <c r="J195" s="15" t="s">
        <v>43</v>
      </c>
      <c r="K195" s="15" t="s">
        <v>52</v>
      </c>
      <c r="L195" s="8" t="str">
        <f t="shared" si="14"/>
        <v>一般団体宿泊棟子供（小学生～高校生）減免Xβ</v>
      </c>
      <c r="M195" s="8" t="str">
        <f t="shared" si="15"/>
        <v>一般団体宿泊棟子供（小学生～高校生）</v>
      </c>
      <c r="N195" s="9">
        <v>300</v>
      </c>
      <c r="O195" s="10" t="s">
        <v>48</v>
      </c>
      <c r="Y195" s="19"/>
      <c r="Z195" s="19"/>
      <c r="AA195" s="183"/>
      <c r="AB195" s="213" t="s">
        <v>241</v>
      </c>
      <c r="AC195" s="114" t="s">
        <v>404</v>
      </c>
      <c r="AD195" s="115" t="s">
        <v>379</v>
      </c>
      <c r="AE195" s="170" t="str">
        <f t="shared" si="16"/>
        <v>学校集団宿泊研修キンボール（ニュースポーツ）e</v>
      </c>
      <c r="AF195" s="119" t="s">
        <v>246</v>
      </c>
      <c r="AG195" s="93"/>
      <c r="AH195" s="93"/>
      <c r="AI195" s="164"/>
      <c r="AJ195" s="93"/>
      <c r="AK195" s="165"/>
      <c r="AL195" s="19"/>
      <c r="AM195" s="19"/>
      <c r="AN195" s="19"/>
      <c r="AO195" s="19"/>
      <c r="AP195" s="19"/>
    </row>
    <row r="196" spans="6:42">
      <c r="F196" s="8" t="s">
        <v>82</v>
      </c>
      <c r="G196" s="8" t="s">
        <v>59</v>
      </c>
      <c r="H196" s="11" t="s">
        <v>412</v>
      </c>
      <c r="I196" s="15" t="s">
        <v>25</v>
      </c>
      <c r="J196" s="15" t="s">
        <v>43</v>
      </c>
      <c r="K196" s="15" t="s">
        <v>52</v>
      </c>
      <c r="L196" s="8" t="str">
        <f t="shared" si="14"/>
        <v>一般団体宿泊棟学生減免Xβ</v>
      </c>
      <c r="M196" s="8" t="str">
        <f t="shared" si="15"/>
        <v>一般団体宿泊棟学生</v>
      </c>
      <c r="N196" s="9">
        <v>300</v>
      </c>
      <c r="O196" s="10" t="s">
        <v>50</v>
      </c>
      <c r="Y196" s="19"/>
      <c r="Z196" s="19"/>
      <c r="AA196" s="183"/>
      <c r="AB196" s="213" t="s">
        <v>241</v>
      </c>
      <c r="AC196" s="114" t="s">
        <v>405</v>
      </c>
      <c r="AD196" s="115" t="s">
        <v>379</v>
      </c>
      <c r="AE196" s="170" t="str">
        <f t="shared" si="16"/>
        <v>学校集団宿泊研修クッブ（ニュースポーツ）e</v>
      </c>
      <c r="AF196" s="119" t="s">
        <v>246</v>
      </c>
      <c r="AG196" s="93"/>
      <c r="AH196" s="93"/>
      <c r="AI196" s="164"/>
      <c r="AJ196" s="93"/>
      <c r="AK196" s="165"/>
      <c r="AL196" s="19"/>
      <c r="AM196" s="19"/>
      <c r="AN196" s="19"/>
      <c r="AO196" s="19"/>
      <c r="AP196" s="19"/>
    </row>
    <row r="197" spans="6:42">
      <c r="F197" s="8" t="s">
        <v>82</v>
      </c>
      <c r="G197" s="8" t="s">
        <v>59</v>
      </c>
      <c r="H197" s="11" t="s">
        <v>80</v>
      </c>
      <c r="I197" s="15" t="s">
        <v>25</v>
      </c>
      <c r="J197" s="15" t="s">
        <v>43</v>
      </c>
      <c r="K197" s="15" t="s">
        <v>52</v>
      </c>
      <c r="L197" s="8" t="str">
        <f t="shared" si="14"/>
        <v>一般団体宿泊棟大人減免Xβ</v>
      </c>
      <c r="M197" s="8" t="str">
        <f t="shared" si="15"/>
        <v>一般団体宿泊棟大人</v>
      </c>
      <c r="N197" s="9">
        <v>300</v>
      </c>
      <c r="O197" s="10" t="s">
        <v>45</v>
      </c>
      <c r="Y197" s="19"/>
      <c r="Z197" s="19"/>
      <c r="AA197" s="183"/>
      <c r="AB197" s="213" t="s">
        <v>241</v>
      </c>
      <c r="AC197" s="114" t="s">
        <v>406</v>
      </c>
      <c r="AD197" s="115" t="s">
        <v>379</v>
      </c>
      <c r="AE197" s="170" t="str">
        <f t="shared" si="16"/>
        <v>学校集団宿泊研修フライングディスクゴルフ（ニュースポーツ）e</v>
      </c>
      <c r="AF197" s="119" t="s">
        <v>246</v>
      </c>
      <c r="AG197" s="93"/>
      <c r="AH197" s="93"/>
      <c r="AI197" s="164"/>
      <c r="AJ197" s="93"/>
      <c r="AK197" s="165"/>
      <c r="AL197" s="19"/>
      <c r="AM197" s="19"/>
      <c r="AN197" s="19"/>
      <c r="AO197" s="19"/>
      <c r="AP197" s="19"/>
    </row>
    <row r="198" spans="6:42">
      <c r="F198" s="8" t="s">
        <v>82</v>
      </c>
      <c r="G198" s="8" t="s">
        <v>59</v>
      </c>
      <c r="H198" s="11" t="s">
        <v>41</v>
      </c>
      <c r="I198" s="16" t="s">
        <v>25</v>
      </c>
      <c r="J198" s="16" t="s">
        <v>51</v>
      </c>
      <c r="K198" s="16" t="s">
        <v>52</v>
      </c>
      <c r="L198" s="8" t="str">
        <f t="shared" si="14"/>
        <v>一般団体宿泊棟未就学児（年少未満）減免Yβ</v>
      </c>
      <c r="M198" s="8" t="str">
        <f t="shared" si="15"/>
        <v>一般団体宿泊棟未就学児（年少未満）</v>
      </c>
      <c r="N198" s="13" t="s">
        <v>53</v>
      </c>
      <c r="O198" s="10" t="s">
        <v>45</v>
      </c>
      <c r="Y198" s="19"/>
      <c r="Z198" s="19"/>
      <c r="AA198" s="183"/>
      <c r="AB198" s="213" t="s">
        <v>241</v>
      </c>
      <c r="AC198" s="114" t="s">
        <v>407</v>
      </c>
      <c r="AD198" s="115" t="s">
        <v>379</v>
      </c>
      <c r="AE198" s="170" t="str">
        <f t="shared" si="16"/>
        <v>学校集団宿泊研修グラウンドゴルフ（ニュースポーツ）e</v>
      </c>
      <c r="AF198" s="119" t="s">
        <v>246</v>
      </c>
      <c r="AG198" s="93"/>
      <c r="AH198" s="93"/>
      <c r="AI198" s="164"/>
      <c r="AJ198" s="93"/>
      <c r="AK198" s="165"/>
      <c r="AL198" s="19"/>
      <c r="AM198" s="19"/>
      <c r="AN198" s="19"/>
      <c r="AO198" s="19"/>
      <c r="AP198" s="19"/>
    </row>
    <row r="199" spans="6:42">
      <c r="F199" s="8" t="s">
        <v>82</v>
      </c>
      <c r="G199" s="8" t="s">
        <v>59</v>
      </c>
      <c r="H199" s="11" t="s">
        <v>47</v>
      </c>
      <c r="I199" s="16" t="s">
        <v>25</v>
      </c>
      <c r="J199" s="16" t="s">
        <v>51</v>
      </c>
      <c r="K199" s="16" t="s">
        <v>52</v>
      </c>
      <c r="L199" s="8" t="str">
        <f t="shared" si="14"/>
        <v>一般団体宿泊棟未就学児（年少以上）減免Yβ</v>
      </c>
      <c r="M199" s="8" t="str">
        <f t="shared" si="15"/>
        <v>一般団体宿泊棟未就学児（年少以上）</v>
      </c>
      <c r="N199" s="9">
        <v>300</v>
      </c>
      <c r="O199" s="10" t="s">
        <v>48</v>
      </c>
      <c r="Y199" s="19"/>
      <c r="Z199" s="19"/>
      <c r="AA199" s="183"/>
      <c r="AB199" s="213" t="s">
        <v>241</v>
      </c>
      <c r="AC199" s="114" t="s">
        <v>408</v>
      </c>
      <c r="AD199" s="115" t="s">
        <v>379</v>
      </c>
      <c r="AE199" s="170" t="str">
        <f t="shared" si="16"/>
        <v>学校集団宿泊研修インディアカ（ニュースポーツ）e</v>
      </c>
      <c r="AF199" s="119" t="s">
        <v>246</v>
      </c>
      <c r="AG199" s="93"/>
      <c r="AH199" s="93"/>
      <c r="AI199" s="164"/>
      <c r="AJ199" s="93"/>
      <c r="AK199" s="165"/>
      <c r="AL199" s="19"/>
      <c r="AM199" s="19"/>
      <c r="AN199" s="19"/>
      <c r="AO199" s="19"/>
      <c r="AP199" s="19"/>
    </row>
    <row r="200" spans="6:42">
      <c r="F200" s="8" t="s">
        <v>82</v>
      </c>
      <c r="G200" s="8" t="s">
        <v>59</v>
      </c>
      <c r="H200" s="11" t="s">
        <v>397</v>
      </c>
      <c r="I200" s="16" t="s">
        <v>25</v>
      </c>
      <c r="J200" s="16" t="s">
        <v>51</v>
      </c>
      <c r="K200" s="16" t="s">
        <v>52</v>
      </c>
      <c r="L200" s="8" t="str">
        <f t="shared" si="14"/>
        <v>一般団体宿泊棟子供（小学生～高校生）減免Yβ</v>
      </c>
      <c r="M200" s="8" t="str">
        <f t="shared" si="15"/>
        <v>一般団体宿泊棟子供（小学生～高校生）</v>
      </c>
      <c r="N200" s="9">
        <v>300</v>
      </c>
      <c r="O200" s="10" t="s">
        <v>48</v>
      </c>
      <c r="Y200" s="19"/>
      <c r="Z200" s="19"/>
      <c r="AA200" s="183"/>
      <c r="AB200" s="213" t="s">
        <v>241</v>
      </c>
      <c r="AC200" s="114" t="s">
        <v>409</v>
      </c>
      <c r="AD200" s="115" t="s">
        <v>379</v>
      </c>
      <c r="AE200" s="170" t="str">
        <f t="shared" si="16"/>
        <v>学校集団宿泊研修ペタンク（ニュースポーツ）e</v>
      </c>
      <c r="AF200" s="119" t="s">
        <v>246</v>
      </c>
      <c r="AG200" s="93"/>
      <c r="AH200" s="93"/>
      <c r="AI200" s="164"/>
      <c r="AJ200" s="93"/>
      <c r="AK200" s="165"/>
      <c r="AL200" s="19"/>
      <c r="AM200" s="19"/>
      <c r="AN200" s="19"/>
      <c r="AO200" s="19"/>
      <c r="AP200" s="19"/>
    </row>
    <row r="201" spans="6:42">
      <c r="F201" s="8" t="s">
        <v>82</v>
      </c>
      <c r="G201" s="8" t="s">
        <v>59</v>
      </c>
      <c r="H201" s="11" t="s">
        <v>412</v>
      </c>
      <c r="I201" s="16" t="s">
        <v>25</v>
      </c>
      <c r="J201" s="16" t="s">
        <v>51</v>
      </c>
      <c r="K201" s="16" t="s">
        <v>52</v>
      </c>
      <c r="L201" s="8" t="str">
        <f t="shared" si="14"/>
        <v>一般団体宿泊棟学生減免Yβ</v>
      </c>
      <c r="M201" s="8" t="str">
        <f t="shared" si="15"/>
        <v>一般団体宿泊棟学生</v>
      </c>
      <c r="N201" s="9">
        <v>300</v>
      </c>
      <c r="O201" s="10" t="s">
        <v>50</v>
      </c>
      <c r="Y201" s="19"/>
      <c r="Z201" s="19"/>
      <c r="AA201" s="183"/>
      <c r="AB201" s="213" t="s">
        <v>241</v>
      </c>
      <c r="AC201" s="114" t="s">
        <v>410</v>
      </c>
      <c r="AD201" s="115" t="s">
        <v>379</v>
      </c>
      <c r="AE201" s="170" t="str">
        <f t="shared" si="16"/>
        <v>学校集団宿泊研修ボッチャ（ニュースポーツ）e</v>
      </c>
      <c r="AF201" s="119" t="s">
        <v>246</v>
      </c>
      <c r="AG201" s="93"/>
      <c r="AH201" s="93"/>
      <c r="AI201" s="164"/>
      <c r="AJ201" s="93"/>
      <c r="AK201" s="165"/>
      <c r="AL201" s="19"/>
      <c r="AM201" s="19"/>
      <c r="AN201" s="19"/>
      <c r="AO201" s="19"/>
      <c r="AP201" s="19"/>
    </row>
    <row r="202" spans="6:42">
      <c r="F202" s="8" t="s">
        <v>82</v>
      </c>
      <c r="G202" s="8" t="s">
        <v>59</v>
      </c>
      <c r="H202" s="11" t="s">
        <v>80</v>
      </c>
      <c r="I202" s="16" t="s">
        <v>25</v>
      </c>
      <c r="J202" s="16" t="s">
        <v>51</v>
      </c>
      <c r="K202" s="16" t="s">
        <v>52</v>
      </c>
      <c r="L202" s="8" t="str">
        <f t="shared" si="14"/>
        <v>一般団体宿泊棟大人減免Yβ</v>
      </c>
      <c r="M202" s="8" t="str">
        <f t="shared" si="15"/>
        <v>一般団体宿泊棟大人</v>
      </c>
      <c r="N202" s="9">
        <v>300</v>
      </c>
      <c r="O202" s="10" t="s">
        <v>45</v>
      </c>
      <c r="Y202" s="19"/>
      <c r="Z202" s="19"/>
      <c r="AA202" s="183"/>
      <c r="AB202" s="213" t="s">
        <v>241</v>
      </c>
      <c r="AC202" s="114" t="s">
        <v>321</v>
      </c>
      <c r="AD202" s="115" t="s">
        <v>379</v>
      </c>
      <c r="AE202" s="170" t="str">
        <f t="shared" si="16"/>
        <v>学校集団宿泊研修ドミノ（室内）e</v>
      </c>
      <c r="AF202" s="119" t="s">
        <v>246</v>
      </c>
      <c r="AG202" s="93"/>
      <c r="AH202" s="93"/>
      <c r="AI202" s="164"/>
      <c r="AJ202" s="93"/>
      <c r="AK202" s="165"/>
      <c r="AL202" s="19"/>
      <c r="AM202" s="19"/>
      <c r="AN202" s="19"/>
      <c r="AO202" s="19"/>
      <c r="AP202" s="19"/>
    </row>
    <row r="203" spans="6:42">
      <c r="F203" s="8" t="s">
        <v>82</v>
      </c>
      <c r="G203" s="8" t="s">
        <v>57</v>
      </c>
      <c r="H203" s="11" t="s">
        <v>41</v>
      </c>
      <c r="I203" s="17"/>
      <c r="J203" s="17" t="s">
        <v>43</v>
      </c>
      <c r="K203" s="17" t="s">
        <v>44</v>
      </c>
      <c r="L203" s="8" t="str">
        <f t="shared" si="14"/>
        <v>一般団体キャンプセンター未就学児（年少未満）Xα</v>
      </c>
      <c r="M203" s="8" t="str">
        <f t="shared" si="15"/>
        <v>一般団体キャンプセンター未就学児（年少未満）</v>
      </c>
      <c r="N203" s="9">
        <v>0</v>
      </c>
      <c r="O203" s="10" t="s">
        <v>45</v>
      </c>
      <c r="Y203" s="19"/>
      <c r="Z203" s="19"/>
      <c r="AA203" s="183"/>
      <c r="AB203" s="213" t="s">
        <v>241</v>
      </c>
      <c r="AC203" s="114" t="s">
        <v>322</v>
      </c>
      <c r="AD203" s="115" t="s">
        <v>379</v>
      </c>
      <c r="AE203" s="170" t="str">
        <f t="shared" si="16"/>
        <v>学校集団宿泊研修カプラブロック（室内）e</v>
      </c>
      <c r="AF203" s="119" t="s">
        <v>246</v>
      </c>
      <c r="AG203" s="93"/>
      <c r="AH203" s="93"/>
      <c r="AI203" s="164"/>
      <c r="AJ203" s="93"/>
      <c r="AK203" s="165"/>
      <c r="AL203" s="19"/>
      <c r="AM203" s="19"/>
      <c r="AN203" s="19"/>
      <c r="AO203" s="19"/>
      <c r="AP203" s="19"/>
    </row>
    <row r="204" spans="6:42">
      <c r="F204" s="8" t="s">
        <v>82</v>
      </c>
      <c r="G204" s="8" t="s">
        <v>57</v>
      </c>
      <c r="H204" s="11" t="s">
        <v>47</v>
      </c>
      <c r="I204" s="17"/>
      <c r="J204" s="17" t="s">
        <v>43</v>
      </c>
      <c r="K204" s="17" t="s">
        <v>44</v>
      </c>
      <c r="L204" s="8" t="str">
        <f t="shared" si="14"/>
        <v>一般団体キャンプセンター未就学児（年少以上）Xα</v>
      </c>
      <c r="M204" s="8" t="str">
        <f t="shared" si="15"/>
        <v>一般団体キャンプセンター未就学児（年少以上）</v>
      </c>
      <c r="N204" s="9">
        <v>300</v>
      </c>
      <c r="O204" s="10" t="s">
        <v>45</v>
      </c>
      <c r="Y204" s="19"/>
      <c r="Z204" s="19"/>
      <c r="AA204" s="183"/>
      <c r="AB204" s="213" t="s">
        <v>241</v>
      </c>
      <c r="AC204" s="114" t="s">
        <v>411</v>
      </c>
      <c r="AD204" s="115" t="s">
        <v>379</v>
      </c>
      <c r="AE204" s="170" t="str">
        <f t="shared" si="16"/>
        <v>学校集団宿泊研修Xロープバトル（ニュースポーツ）e</v>
      </c>
      <c r="AF204" s="119" t="s">
        <v>246</v>
      </c>
      <c r="AG204" s="93"/>
      <c r="AH204" s="93"/>
      <c r="AI204" s="164"/>
      <c r="AJ204" s="93"/>
      <c r="AK204" s="165"/>
      <c r="AL204" s="19"/>
      <c r="AM204" s="19"/>
      <c r="AN204" s="19"/>
      <c r="AO204" s="19"/>
      <c r="AP204" s="19"/>
    </row>
    <row r="205" spans="6:42">
      <c r="F205" s="8" t="s">
        <v>82</v>
      </c>
      <c r="G205" s="8" t="s">
        <v>57</v>
      </c>
      <c r="H205" s="11" t="s">
        <v>397</v>
      </c>
      <c r="I205" s="17"/>
      <c r="J205" s="17" t="s">
        <v>43</v>
      </c>
      <c r="K205" s="17" t="s">
        <v>44</v>
      </c>
      <c r="L205" s="8" t="str">
        <f t="shared" si="14"/>
        <v>一般団体キャンプセンター子供（小学生～高校生）Xα</v>
      </c>
      <c r="M205" s="8" t="str">
        <f t="shared" si="15"/>
        <v>一般団体キャンプセンター子供（小学生～高校生）</v>
      </c>
      <c r="N205" s="9">
        <v>300</v>
      </c>
      <c r="O205" s="10" t="s">
        <v>45</v>
      </c>
      <c r="Y205" s="19"/>
      <c r="Z205" s="19"/>
      <c r="AA205" s="183"/>
      <c r="AB205" s="213" t="s">
        <v>241</v>
      </c>
      <c r="AC205" s="114" t="s">
        <v>323</v>
      </c>
      <c r="AD205" s="115" t="s">
        <v>379</v>
      </c>
      <c r="AE205" s="170" t="str">
        <f t="shared" si="16"/>
        <v>学校集団宿泊研修キャンプファイヤーe</v>
      </c>
      <c r="AF205" s="119" t="s">
        <v>246</v>
      </c>
      <c r="AG205" s="93"/>
      <c r="AH205" s="93"/>
      <c r="AI205" s="164"/>
      <c r="AJ205" s="93"/>
      <c r="AK205" s="165"/>
      <c r="AL205" s="19"/>
      <c r="AM205" s="19"/>
      <c r="AN205" s="19"/>
      <c r="AO205" s="19"/>
      <c r="AP205" s="19"/>
    </row>
    <row r="206" spans="6:42">
      <c r="F206" s="8" t="s">
        <v>82</v>
      </c>
      <c r="G206" s="8" t="s">
        <v>57</v>
      </c>
      <c r="H206" s="11" t="s">
        <v>412</v>
      </c>
      <c r="I206" s="17"/>
      <c r="J206" s="17" t="s">
        <v>43</v>
      </c>
      <c r="K206" s="17" t="s">
        <v>44</v>
      </c>
      <c r="L206" s="8" t="str">
        <f t="shared" si="14"/>
        <v>一般団体キャンプセンター学生Xα</v>
      </c>
      <c r="M206" s="8" t="str">
        <f t="shared" si="15"/>
        <v>一般団体キャンプセンター学生</v>
      </c>
      <c r="N206" s="9">
        <v>600</v>
      </c>
      <c r="O206" s="10" t="s">
        <v>45</v>
      </c>
      <c r="Y206" s="19"/>
      <c r="Z206" s="19"/>
      <c r="AA206" s="183"/>
      <c r="AB206" s="213" t="s">
        <v>241</v>
      </c>
      <c r="AC206" s="114" t="s">
        <v>324</v>
      </c>
      <c r="AD206" s="115" t="s">
        <v>379</v>
      </c>
      <c r="AE206" s="170" t="str">
        <f t="shared" si="16"/>
        <v>学校集団宿泊研修キャンドルサービスe</v>
      </c>
      <c r="AF206" s="119" t="s">
        <v>246</v>
      </c>
      <c r="AG206" s="93"/>
      <c r="AH206" s="93"/>
      <c r="AI206" s="164"/>
      <c r="AJ206" s="93"/>
      <c r="AK206" s="165"/>
      <c r="AL206" s="19"/>
      <c r="AM206" s="19"/>
      <c r="AN206" s="19"/>
      <c r="AO206" s="19"/>
      <c r="AP206" s="19"/>
    </row>
    <row r="207" spans="6:42">
      <c r="F207" s="8" t="s">
        <v>82</v>
      </c>
      <c r="G207" s="8" t="s">
        <v>57</v>
      </c>
      <c r="H207" s="11" t="s">
        <v>80</v>
      </c>
      <c r="I207" s="17"/>
      <c r="J207" s="17" t="s">
        <v>43</v>
      </c>
      <c r="K207" s="17" t="s">
        <v>44</v>
      </c>
      <c r="L207" s="8" t="str">
        <f t="shared" si="14"/>
        <v>一般団体キャンプセンター大人Xα</v>
      </c>
      <c r="M207" s="8" t="str">
        <f t="shared" si="15"/>
        <v>一般団体キャンプセンター大人</v>
      </c>
      <c r="N207" s="9">
        <v>1200</v>
      </c>
      <c r="O207" s="10" t="s">
        <v>45</v>
      </c>
      <c r="Y207" s="19"/>
      <c r="Z207" s="19"/>
      <c r="AA207" s="183"/>
      <c r="AB207" s="213" t="s">
        <v>241</v>
      </c>
      <c r="AC207" s="114" t="s">
        <v>325</v>
      </c>
      <c r="AD207" s="115" t="s">
        <v>379</v>
      </c>
      <c r="AE207" s="170" t="str">
        <f t="shared" si="16"/>
        <v>学校集団宿泊研修ＯＺＵリンピックe</v>
      </c>
      <c r="AF207" s="119" t="s">
        <v>246</v>
      </c>
      <c r="AG207" s="93"/>
      <c r="AH207" s="93"/>
      <c r="AI207" s="164"/>
      <c r="AJ207" s="93"/>
      <c r="AK207" s="165"/>
      <c r="AL207" s="19"/>
      <c r="AM207" s="19"/>
      <c r="AN207" s="19"/>
      <c r="AO207" s="19"/>
      <c r="AP207" s="19"/>
    </row>
    <row r="208" spans="6:42">
      <c r="F208" s="8" t="s">
        <v>82</v>
      </c>
      <c r="G208" s="8" t="s">
        <v>57</v>
      </c>
      <c r="H208" s="11" t="s">
        <v>41</v>
      </c>
      <c r="I208" s="14"/>
      <c r="J208" s="14" t="s">
        <v>51</v>
      </c>
      <c r="K208" s="14" t="s">
        <v>44</v>
      </c>
      <c r="L208" s="8" t="str">
        <f t="shared" si="14"/>
        <v>一般団体キャンプセンター未就学児（年少未満）Yα</v>
      </c>
      <c r="M208" s="8" t="str">
        <f t="shared" si="15"/>
        <v>一般団体キャンプセンター未就学児（年少未満）</v>
      </c>
      <c r="N208" s="9">
        <v>0</v>
      </c>
      <c r="O208" s="10" t="s">
        <v>45</v>
      </c>
      <c r="Y208" s="19"/>
      <c r="Z208" s="19"/>
      <c r="AA208" s="183"/>
      <c r="AB208" s="213" t="s">
        <v>241</v>
      </c>
      <c r="AC208" s="114" t="s">
        <v>326</v>
      </c>
      <c r="AD208" s="115" t="s">
        <v>379</v>
      </c>
      <c r="AE208" s="170" t="str">
        <f t="shared" si="16"/>
        <v>学校集団宿泊研修ときが森こども冒険プログラムe</v>
      </c>
      <c r="AF208" s="119" t="s">
        <v>246</v>
      </c>
      <c r="AG208" s="93"/>
      <c r="AH208" s="93"/>
      <c r="AI208" s="164"/>
      <c r="AJ208" s="93"/>
      <c r="AK208" s="165"/>
      <c r="AL208" s="19"/>
      <c r="AM208" s="19"/>
      <c r="AN208" s="19"/>
      <c r="AO208" s="19"/>
      <c r="AP208" s="19"/>
    </row>
    <row r="209" spans="6:44">
      <c r="F209" s="8" t="s">
        <v>82</v>
      </c>
      <c r="G209" s="8" t="s">
        <v>57</v>
      </c>
      <c r="H209" s="11" t="s">
        <v>47</v>
      </c>
      <c r="I209" s="14"/>
      <c r="J209" s="14" t="s">
        <v>51</v>
      </c>
      <c r="K209" s="14" t="s">
        <v>44</v>
      </c>
      <c r="L209" s="8" t="str">
        <f t="shared" si="14"/>
        <v>一般団体キャンプセンター未就学児（年少以上）Yα</v>
      </c>
      <c r="M209" s="8" t="str">
        <f t="shared" si="15"/>
        <v>一般団体キャンプセンター未就学児（年少以上）</v>
      </c>
      <c r="N209" s="9">
        <v>300</v>
      </c>
      <c r="O209" s="10" t="s">
        <v>45</v>
      </c>
      <c r="Y209" s="19"/>
      <c r="Z209" s="19"/>
      <c r="AA209" s="183"/>
      <c r="AB209" s="209" t="s">
        <v>243</v>
      </c>
      <c r="AC209" s="110" t="s">
        <v>218</v>
      </c>
      <c r="AD209" s="111" t="s">
        <v>247</v>
      </c>
      <c r="AE209" s="167" t="str">
        <f>AB209&amp;AC209&amp;AD209</f>
        <v>青少年団体カヌー（平水版）［２人１艇］a</v>
      </c>
      <c r="AF209" s="117" t="s">
        <v>380</v>
      </c>
      <c r="AG209" s="93"/>
      <c r="AH209" s="93"/>
      <c r="AI209" s="164"/>
      <c r="AJ209" s="93"/>
      <c r="AK209" s="165"/>
      <c r="AL209" s="19"/>
      <c r="AM209" s="19"/>
      <c r="AN209" s="19"/>
      <c r="AO209" s="19"/>
      <c r="AP209" s="19"/>
      <c r="AR209" s="3"/>
    </row>
    <row r="210" spans="6:44">
      <c r="F210" s="8" t="s">
        <v>82</v>
      </c>
      <c r="G210" s="8" t="s">
        <v>57</v>
      </c>
      <c r="H210" s="11" t="s">
        <v>397</v>
      </c>
      <c r="I210" s="14"/>
      <c r="J210" s="14" t="s">
        <v>51</v>
      </c>
      <c r="K210" s="14" t="s">
        <v>44</v>
      </c>
      <c r="L210" s="8" t="str">
        <f t="shared" si="14"/>
        <v>一般団体キャンプセンター子供（小学生～高校生）Yα</v>
      </c>
      <c r="M210" s="8" t="str">
        <f t="shared" si="15"/>
        <v>一般団体キャンプセンター子供（小学生～高校生）</v>
      </c>
      <c r="N210" s="9">
        <v>300</v>
      </c>
      <c r="O210" s="10" t="s">
        <v>45</v>
      </c>
      <c r="Y210" s="19"/>
      <c r="Z210" s="19"/>
      <c r="AA210" s="183"/>
      <c r="AB210" s="209" t="s">
        <v>243</v>
      </c>
      <c r="AC210" s="110" t="s">
        <v>219</v>
      </c>
      <c r="AD210" s="111" t="s">
        <v>247</v>
      </c>
      <c r="AE210" s="167" t="str">
        <f t="shared" ref="AE210:AE273" si="17">AB210&amp;AC210&amp;AD210</f>
        <v>青少年団体カヌー（平水版）［１人１艇］a</v>
      </c>
      <c r="AF210" s="117" t="s">
        <v>380</v>
      </c>
      <c r="AG210" s="93"/>
      <c r="AH210" s="93"/>
      <c r="AI210" s="164"/>
      <c r="AJ210" s="93"/>
      <c r="AK210" s="165"/>
      <c r="AL210" s="19"/>
      <c r="AM210" s="19"/>
      <c r="AN210" s="19"/>
      <c r="AO210" s="19"/>
      <c r="AP210" s="19"/>
      <c r="AR210" s="3"/>
    </row>
    <row r="211" spans="6:44">
      <c r="F211" s="8" t="s">
        <v>82</v>
      </c>
      <c r="G211" s="8" t="s">
        <v>57</v>
      </c>
      <c r="H211" s="11" t="s">
        <v>412</v>
      </c>
      <c r="I211" s="14"/>
      <c r="J211" s="14" t="s">
        <v>51</v>
      </c>
      <c r="K211" s="14" t="s">
        <v>44</v>
      </c>
      <c r="L211" s="8" t="str">
        <f t="shared" ref="L211:L242" si="18">F211&amp;G211&amp;H211&amp;I211&amp;J211&amp;K211</f>
        <v>一般団体キャンプセンター学生Yα</v>
      </c>
      <c r="M211" s="8" t="str">
        <f t="shared" ref="M211:M242" si="19">F211&amp;G211&amp;H211</f>
        <v>一般団体キャンプセンター学生</v>
      </c>
      <c r="N211" s="9">
        <v>600</v>
      </c>
      <c r="O211" s="10" t="s">
        <v>45</v>
      </c>
      <c r="Y211" s="19"/>
      <c r="Z211" s="19"/>
      <c r="AA211" s="183"/>
      <c r="AB211" s="209" t="s">
        <v>243</v>
      </c>
      <c r="AC211" s="110" t="s">
        <v>220</v>
      </c>
      <c r="AD211" s="111" t="s">
        <v>247</v>
      </c>
      <c r="AE211" s="167" t="str">
        <f t="shared" si="17"/>
        <v>青少年団体マウンテンバイクa</v>
      </c>
      <c r="AF211" s="117" t="s">
        <v>380</v>
      </c>
      <c r="AG211" s="93"/>
      <c r="AH211" s="93"/>
      <c r="AI211" s="164"/>
      <c r="AJ211" s="93"/>
      <c r="AK211" s="165"/>
      <c r="AL211" s="19"/>
      <c r="AM211" s="19"/>
      <c r="AN211" s="19"/>
      <c r="AO211" s="19"/>
      <c r="AP211" s="19"/>
      <c r="AR211" s="3"/>
    </row>
    <row r="212" spans="6:44">
      <c r="F212" s="8" t="s">
        <v>82</v>
      </c>
      <c r="G212" s="8" t="s">
        <v>57</v>
      </c>
      <c r="H212" s="11" t="s">
        <v>80</v>
      </c>
      <c r="I212" s="14"/>
      <c r="J212" s="14" t="s">
        <v>51</v>
      </c>
      <c r="K212" s="14" t="s">
        <v>44</v>
      </c>
      <c r="L212" s="8" t="str">
        <f t="shared" si="18"/>
        <v>一般団体キャンプセンター大人Yα</v>
      </c>
      <c r="M212" s="8" t="str">
        <f t="shared" si="19"/>
        <v>一般団体キャンプセンター大人</v>
      </c>
      <c r="N212" s="9">
        <v>1200</v>
      </c>
      <c r="O212" s="10" t="s">
        <v>45</v>
      </c>
      <c r="Y212" s="19"/>
      <c r="Z212" s="19"/>
      <c r="AA212" s="183"/>
      <c r="AB212" s="209" t="s">
        <v>243</v>
      </c>
      <c r="AC212" s="110" t="s">
        <v>221</v>
      </c>
      <c r="AD212" s="111" t="s">
        <v>247</v>
      </c>
      <c r="AE212" s="167" t="str">
        <f t="shared" si="17"/>
        <v>青少年団体スポーツクライミングa</v>
      </c>
      <c r="AF212" s="117" t="s">
        <v>380</v>
      </c>
      <c r="AG212" s="93"/>
      <c r="AH212" s="93"/>
      <c r="AI212" s="164"/>
      <c r="AJ212" s="93"/>
      <c r="AK212" s="165"/>
      <c r="AL212" s="19"/>
      <c r="AM212" s="19"/>
      <c r="AN212" s="19"/>
      <c r="AO212" s="19"/>
      <c r="AP212" s="19"/>
      <c r="AR212" s="3"/>
    </row>
    <row r="213" spans="6:44">
      <c r="F213" s="8" t="s">
        <v>82</v>
      </c>
      <c r="G213" s="8" t="s">
        <v>57</v>
      </c>
      <c r="H213" s="11" t="s">
        <v>41</v>
      </c>
      <c r="I213" s="15"/>
      <c r="J213" s="15" t="s">
        <v>43</v>
      </c>
      <c r="K213" s="15" t="s">
        <v>52</v>
      </c>
      <c r="L213" s="8" t="str">
        <f t="shared" si="18"/>
        <v>一般団体キャンプセンター未就学児（年少未満）Xβ</v>
      </c>
      <c r="M213" s="8" t="str">
        <f t="shared" si="19"/>
        <v>一般団体キャンプセンター未就学児（年少未満）</v>
      </c>
      <c r="N213" s="9">
        <v>0</v>
      </c>
      <c r="O213" s="10" t="s">
        <v>45</v>
      </c>
      <c r="Y213" s="19"/>
      <c r="Z213" s="19"/>
      <c r="AA213" s="183"/>
      <c r="AB213" s="209" t="s">
        <v>243</v>
      </c>
      <c r="AC213" s="110" t="s">
        <v>222</v>
      </c>
      <c r="AD213" s="111" t="s">
        <v>247</v>
      </c>
      <c r="AE213" s="167" t="str">
        <f t="shared" si="17"/>
        <v>青少年団体カヌー（ショートツーリング）a</v>
      </c>
      <c r="AF213" s="117" t="s">
        <v>380</v>
      </c>
      <c r="AG213" s="93"/>
      <c r="AH213" s="93"/>
      <c r="AI213" s="164"/>
      <c r="AJ213" s="93"/>
      <c r="AK213" s="165"/>
      <c r="AL213" s="19"/>
      <c r="AM213" s="19"/>
      <c r="AN213" s="19"/>
      <c r="AO213" s="19"/>
      <c r="AP213" s="19"/>
      <c r="AR213" s="3"/>
    </row>
    <row r="214" spans="6:44">
      <c r="F214" s="8" t="s">
        <v>82</v>
      </c>
      <c r="G214" s="8" t="s">
        <v>57</v>
      </c>
      <c r="H214" s="11" t="s">
        <v>47</v>
      </c>
      <c r="I214" s="15"/>
      <c r="J214" s="15" t="s">
        <v>43</v>
      </c>
      <c r="K214" s="15" t="s">
        <v>54</v>
      </c>
      <c r="L214" s="8" t="str">
        <f t="shared" si="18"/>
        <v>一般団体キャンプセンター未就学児（年少以上）Xβ</v>
      </c>
      <c r="M214" s="8" t="str">
        <f t="shared" si="19"/>
        <v>一般団体キャンプセンター未就学児（年少以上）</v>
      </c>
      <c r="N214" s="9">
        <v>300</v>
      </c>
      <c r="O214" s="10" t="s">
        <v>45</v>
      </c>
      <c r="Y214" s="19"/>
      <c r="Z214" s="19"/>
      <c r="AA214" s="183"/>
      <c r="AB214" s="209" t="s">
        <v>243</v>
      </c>
      <c r="AC214" s="110" t="s">
        <v>224</v>
      </c>
      <c r="AD214" s="111" t="s">
        <v>247</v>
      </c>
      <c r="AE214" s="167" t="str">
        <f t="shared" si="17"/>
        <v>青少年団体カヌー（ミドルツーリング）a</v>
      </c>
      <c r="AF214" s="117" t="s">
        <v>380</v>
      </c>
      <c r="AG214" s="93"/>
      <c r="AH214" s="93"/>
      <c r="AI214" s="164"/>
      <c r="AJ214" s="93"/>
      <c r="AK214" s="165"/>
      <c r="AL214" s="19"/>
      <c r="AM214" s="19"/>
      <c r="AN214" s="19"/>
      <c r="AO214" s="19"/>
      <c r="AP214" s="19"/>
      <c r="AR214" s="3"/>
    </row>
    <row r="215" spans="6:44">
      <c r="F215" s="8" t="s">
        <v>82</v>
      </c>
      <c r="G215" s="8" t="s">
        <v>57</v>
      </c>
      <c r="H215" s="11" t="s">
        <v>397</v>
      </c>
      <c r="I215" s="15"/>
      <c r="J215" s="15" t="s">
        <v>43</v>
      </c>
      <c r="K215" s="15" t="s">
        <v>54</v>
      </c>
      <c r="L215" s="8" t="str">
        <f t="shared" si="18"/>
        <v>一般団体キャンプセンター子供（小学生～高校生）Xβ</v>
      </c>
      <c r="M215" s="8" t="str">
        <f t="shared" si="19"/>
        <v>一般団体キャンプセンター子供（小学生～高校生）</v>
      </c>
      <c r="N215" s="9">
        <v>300</v>
      </c>
      <c r="O215" s="10" t="s">
        <v>45</v>
      </c>
      <c r="Y215" s="19"/>
      <c r="Z215" s="19"/>
      <c r="AA215" s="183"/>
      <c r="AB215" s="209" t="s">
        <v>243</v>
      </c>
      <c r="AC215" s="110" t="s">
        <v>223</v>
      </c>
      <c r="AD215" s="111" t="s">
        <v>247</v>
      </c>
      <c r="AE215" s="167" t="str">
        <f t="shared" si="17"/>
        <v>青少年団体カヌー（ロングツーリング）a</v>
      </c>
      <c r="AF215" s="117" t="s">
        <v>380</v>
      </c>
      <c r="AG215" s="93"/>
      <c r="AH215" s="93"/>
      <c r="AI215" s="164"/>
      <c r="AJ215" s="93"/>
      <c r="AK215" s="165"/>
      <c r="AL215" s="19"/>
      <c r="AM215" s="19"/>
      <c r="AN215" s="19"/>
      <c r="AO215" s="19"/>
      <c r="AP215" s="19"/>
      <c r="AR215" s="3"/>
    </row>
    <row r="216" spans="6:44">
      <c r="F216" s="8" t="s">
        <v>82</v>
      </c>
      <c r="G216" s="8" t="s">
        <v>57</v>
      </c>
      <c r="H216" s="11" t="s">
        <v>412</v>
      </c>
      <c r="I216" s="15"/>
      <c r="J216" s="15" t="s">
        <v>43</v>
      </c>
      <c r="K216" s="15" t="s">
        <v>54</v>
      </c>
      <c r="L216" s="8" t="str">
        <f t="shared" si="18"/>
        <v>一般団体キャンプセンター学生Xβ</v>
      </c>
      <c r="M216" s="8" t="str">
        <f t="shared" si="19"/>
        <v>一般団体キャンプセンター学生</v>
      </c>
      <c r="N216" s="9">
        <v>600</v>
      </c>
      <c r="O216" s="10" t="s">
        <v>45</v>
      </c>
      <c r="Y216" s="19"/>
      <c r="Z216" s="19"/>
      <c r="AA216" s="183"/>
      <c r="AB216" s="209" t="s">
        <v>243</v>
      </c>
      <c r="AC216" s="110" t="s">
        <v>347</v>
      </c>
      <c r="AD216" s="111" t="s">
        <v>247</v>
      </c>
      <c r="AE216" s="167" t="str">
        <f t="shared" si="17"/>
        <v>青少年団体クラフト（竹とんぼ）a</v>
      </c>
      <c r="AF216" s="117" t="s">
        <v>380</v>
      </c>
      <c r="AG216" s="93"/>
      <c r="AH216" s="93"/>
      <c r="AI216" s="164"/>
      <c r="AJ216" s="93"/>
      <c r="AK216" s="165"/>
      <c r="AL216" s="19"/>
      <c r="AM216" s="19"/>
      <c r="AN216" s="19"/>
      <c r="AO216" s="19"/>
      <c r="AP216" s="19"/>
      <c r="AR216" s="3"/>
    </row>
    <row r="217" spans="6:44">
      <c r="F217" s="8" t="s">
        <v>82</v>
      </c>
      <c r="G217" s="8" t="s">
        <v>57</v>
      </c>
      <c r="H217" s="11" t="s">
        <v>80</v>
      </c>
      <c r="I217" s="15"/>
      <c r="J217" s="15" t="s">
        <v>43</v>
      </c>
      <c r="K217" s="15" t="s">
        <v>54</v>
      </c>
      <c r="L217" s="8" t="str">
        <f t="shared" si="18"/>
        <v>一般団体キャンプセンター大人Xβ</v>
      </c>
      <c r="M217" s="8" t="str">
        <f t="shared" si="19"/>
        <v>一般団体キャンプセンター大人</v>
      </c>
      <c r="N217" s="9">
        <v>1200</v>
      </c>
      <c r="O217" s="10" t="s">
        <v>45</v>
      </c>
      <c r="Y217" s="19"/>
      <c r="Z217" s="19"/>
      <c r="AA217" s="183"/>
      <c r="AB217" s="209" t="s">
        <v>243</v>
      </c>
      <c r="AC217" s="110" t="s">
        <v>225</v>
      </c>
      <c r="AD217" s="111" t="s">
        <v>247</v>
      </c>
      <c r="AE217" s="167" t="str">
        <f t="shared" si="17"/>
        <v>青少年団体エアロビクスダンスa</v>
      </c>
      <c r="AF217" s="117" t="s">
        <v>380</v>
      </c>
      <c r="AG217" s="93"/>
      <c r="AH217" s="93"/>
      <c r="AI217" s="164"/>
      <c r="AJ217" s="93"/>
      <c r="AK217" s="165"/>
      <c r="AL217" s="19"/>
      <c r="AM217" s="19"/>
      <c r="AN217" s="19"/>
      <c r="AO217" s="19"/>
      <c r="AP217" s="19"/>
      <c r="AR217" s="3"/>
    </row>
    <row r="218" spans="6:44">
      <c r="F218" s="8" t="s">
        <v>82</v>
      </c>
      <c r="G218" s="8" t="s">
        <v>57</v>
      </c>
      <c r="H218" s="11" t="s">
        <v>41</v>
      </c>
      <c r="I218" s="18"/>
      <c r="J218" s="18" t="s">
        <v>51</v>
      </c>
      <c r="K218" s="18" t="s">
        <v>54</v>
      </c>
      <c r="L218" s="8" t="str">
        <f t="shared" si="18"/>
        <v>一般団体キャンプセンター未就学児（年少未満）Yβ</v>
      </c>
      <c r="M218" s="8" t="str">
        <f t="shared" si="19"/>
        <v>一般団体キャンプセンター未就学児（年少未満）</v>
      </c>
      <c r="N218" s="9">
        <v>0</v>
      </c>
      <c r="O218" s="10" t="s">
        <v>45</v>
      </c>
      <c r="Y218" s="19"/>
      <c r="Z218" s="19"/>
      <c r="AA218" s="183"/>
      <c r="AB218" s="209" t="s">
        <v>243</v>
      </c>
      <c r="AC218" s="110" t="s">
        <v>226</v>
      </c>
      <c r="AD218" s="111" t="s">
        <v>247</v>
      </c>
      <c r="AE218" s="167" t="str">
        <f t="shared" si="17"/>
        <v>青少年団体座禅a</v>
      </c>
      <c r="AF218" s="117" t="s">
        <v>381</v>
      </c>
      <c r="AG218" s="93"/>
      <c r="AH218" s="93"/>
      <c r="AI218" s="164"/>
      <c r="AJ218" s="93"/>
      <c r="AK218" s="165"/>
      <c r="AL218" s="19"/>
      <c r="AM218" s="19"/>
      <c r="AN218" s="19"/>
      <c r="AO218" s="19"/>
      <c r="AP218" s="19"/>
      <c r="AR218" s="3"/>
    </row>
    <row r="219" spans="6:44">
      <c r="F219" s="8" t="s">
        <v>82</v>
      </c>
      <c r="G219" s="8" t="s">
        <v>57</v>
      </c>
      <c r="H219" s="11" t="s">
        <v>47</v>
      </c>
      <c r="I219" s="18"/>
      <c r="J219" s="18" t="s">
        <v>51</v>
      </c>
      <c r="K219" s="18" t="s">
        <v>54</v>
      </c>
      <c r="L219" s="8" t="str">
        <f t="shared" si="18"/>
        <v>一般団体キャンプセンター未就学児（年少以上）Yβ</v>
      </c>
      <c r="M219" s="8" t="str">
        <f t="shared" si="19"/>
        <v>一般団体キャンプセンター未就学児（年少以上）</v>
      </c>
      <c r="N219" s="9">
        <v>300</v>
      </c>
      <c r="O219" s="10" t="s">
        <v>45</v>
      </c>
      <c r="Y219" s="19"/>
      <c r="Z219" s="19"/>
      <c r="AA219" s="183"/>
      <c r="AB219" s="209" t="s">
        <v>243</v>
      </c>
      <c r="AC219" s="110" t="s">
        <v>232</v>
      </c>
      <c r="AD219" s="111" t="s">
        <v>247</v>
      </c>
      <c r="AE219" s="167" t="str">
        <f t="shared" si="17"/>
        <v>青少年団体自然観察a</v>
      </c>
      <c r="AF219" s="117" t="s">
        <v>380</v>
      </c>
      <c r="AG219" s="93"/>
      <c r="AH219" s="93"/>
      <c r="AI219" s="164"/>
      <c r="AJ219" s="93"/>
      <c r="AK219" s="165"/>
      <c r="AL219" s="19"/>
      <c r="AM219" s="19"/>
      <c r="AN219" s="19"/>
      <c r="AO219" s="19"/>
      <c r="AP219" s="19"/>
      <c r="AR219" s="3"/>
    </row>
    <row r="220" spans="6:44">
      <c r="F220" s="8" t="s">
        <v>82</v>
      </c>
      <c r="G220" s="8" t="s">
        <v>57</v>
      </c>
      <c r="H220" s="11" t="s">
        <v>397</v>
      </c>
      <c r="I220" s="18"/>
      <c r="J220" s="18" t="s">
        <v>51</v>
      </c>
      <c r="K220" s="18" t="s">
        <v>54</v>
      </c>
      <c r="L220" s="8" t="str">
        <f t="shared" si="18"/>
        <v>一般団体キャンプセンター子供（小学生～高校生）Yβ</v>
      </c>
      <c r="M220" s="8" t="str">
        <f t="shared" si="19"/>
        <v>一般団体キャンプセンター子供（小学生～高校生）</v>
      </c>
      <c r="N220" s="9">
        <v>300</v>
      </c>
      <c r="O220" s="10" t="s">
        <v>45</v>
      </c>
      <c r="Y220" s="19"/>
      <c r="Z220" s="19"/>
      <c r="AA220" s="183"/>
      <c r="AB220" s="209" t="s">
        <v>243</v>
      </c>
      <c r="AC220" s="110" t="s">
        <v>346</v>
      </c>
      <c r="AD220" s="111" t="s">
        <v>247</v>
      </c>
      <c r="AE220" s="167" t="str">
        <f t="shared" si="17"/>
        <v>青少年団体茶道a</v>
      </c>
      <c r="AF220" s="117" t="s">
        <v>380</v>
      </c>
      <c r="AG220" s="93"/>
      <c r="AH220" s="93"/>
      <c r="AI220" s="164"/>
      <c r="AJ220" s="93"/>
      <c r="AK220" s="165"/>
      <c r="AL220" s="19"/>
      <c r="AM220" s="19"/>
      <c r="AN220" s="19"/>
      <c r="AO220" s="19"/>
      <c r="AP220" s="19"/>
      <c r="AR220" s="3"/>
    </row>
    <row r="221" spans="6:44">
      <c r="F221" s="8" t="s">
        <v>82</v>
      </c>
      <c r="G221" s="8" t="s">
        <v>57</v>
      </c>
      <c r="H221" s="11" t="s">
        <v>412</v>
      </c>
      <c r="I221" s="18"/>
      <c r="J221" s="18" t="s">
        <v>51</v>
      </c>
      <c r="K221" s="18" t="s">
        <v>54</v>
      </c>
      <c r="L221" s="8" t="str">
        <f t="shared" si="18"/>
        <v>一般団体キャンプセンター学生Yβ</v>
      </c>
      <c r="M221" s="8" t="str">
        <f t="shared" si="19"/>
        <v>一般団体キャンプセンター学生</v>
      </c>
      <c r="N221" s="9">
        <v>600</v>
      </c>
      <c r="O221" s="10" t="s">
        <v>45</v>
      </c>
      <c r="Y221" s="19"/>
      <c r="Z221" s="19"/>
      <c r="AA221" s="183"/>
      <c r="AB221" s="209" t="s">
        <v>243</v>
      </c>
      <c r="AC221" s="110" t="s">
        <v>233</v>
      </c>
      <c r="AD221" s="111" t="s">
        <v>247</v>
      </c>
      <c r="AE221" s="167" t="str">
        <f t="shared" si="17"/>
        <v>青少年団体天体観察a</v>
      </c>
      <c r="AF221" s="117" t="s">
        <v>380</v>
      </c>
      <c r="AG221" s="93"/>
      <c r="AH221" s="93"/>
      <c r="AI221" s="164"/>
      <c r="AJ221" s="93"/>
      <c r="AK221" s="165"/>
      <c r="AL221" s="19"/>
      <c r="AM221" s="19"/>
      <c r="AN221" s="19"/>
      <c r="AO221" s="19"/>
      <c r="AP221" s="19"/>
      <c r="AR221" s="3"/>
    </row>
    <row r="222" spans="6:44">
      <c r="F222" s="8" t="s">
        <v>82</v>
      </c>
      <c r="G222" s="8" t="s">
        <v>57</v>
      </c>
      <c r="H222" s="11" t="s">
        <v>80</v>
      </c>
      <c r="I222" s="18"/>
      <c r="J222" s="18" t="s">
        <v>51</v>
      </c>
      <c r="K222" s="18" t="s">
        <v>54</v>
      </c>
      <c r="L222" s="8" t="str">
        <f t="shared" si="18"/>
        <v>一般団体キャンプセンター大人Yβ</v>
      </c>
      <c r="M222" s="8" t="str">
        <f t="shared" si="19"/>
        <v>一般団体キャンプセンター大人</v>
      </c>
      <c r="N222" s="9">
        <v>1200</v>
      </c>
      <c r="O222" s="10" t="s">
        <v>45</v>
      </c>
      <c r="Y222" s="19"/>
      <c r="Z222" s="19"/>
      <c r="AA222" s="183"/>
      <c r="AB222" s="209" t="s">
        <v>243</v>
      </c>
      <c r="AC222" s="110" t="s">
        <v>234</v>
      </c>
      <c r="AD222" s="111" t="s">
        <v>247</v>
      </c>
      <c r="AE222" s="167" t="str">
        <f t="shared" si="17"/>
        <v>青少年団体ウォークラリー2.4ｋｍa</v>
      </c>
      <c r="AF222" s="117" t="s">
        <v>246</v>
      </c>
      <c r="AG222" s="93"/>
      <c r="AH222" s="93"/>
      <c r="AI222" s="164"/>
      <c r="AJ222" s="93"/>
      <c r="AK222" s="165"/>
      <c r="AL222" s="19"/>
      <c r="AM222" s="19"/>
      <c r="AN222" s="19"/>
      <c r="AO222" s="19"/>
      <c r="AP222" s="19"/>
      <c r="AR222" s="3"/>
    </row>
    <row r="223" spans="6:44">
      <c r="F223" s="8" t="s">
        <v>82</v>
      </c>
      <c r="G223" s="8" t="s">
        <v>57</v>
      </c>
      <c r="H223" s="11" t="s">
        <v>41</v>
      </c>
      <c r="I223" s="17" t="s">
        <v>25</v>
      </c>
      <c r="J223" s="17" t="s">
        <v>43</v>
      </c>
      <c r="K223" s="17" t="s">
        <v>44</v>
      </c>
      <c r="L223" s="8" t="str">
        <f t="shared" si="18"/>
        <v>一般団体キャンプセンター未就学児（年少未満）減免Xα</v>
      </c>
      <c r="M223" s="8" t="str">
        <f t="shared" si="19"/>
        <v>一般団体キャンプセンター未就学児（年少未満）</v>
      </c>
      <c r="N223" s="13" t="s">
        <v>53</v>
      </c>
      <c r="O223" s="10" t="s">
        <v>45</v>
      </c>
      <c r="Y223" s="19"/>
      <c r="Z223" s="19"/>
      <c r="AA223" s="183"/>
      <c r="AB223" s="209" t="s">
        <v>243</v>
      </c>
      <c r="AC223" s="110" t="s">
        <v>235</v>
      </c>
      <c r="AD223" s="111" t="s">
        <v>247</v>
      </c>
      <c r="AE223" s="167" t="str">
        <f t="shared" si="17"/>
        <v>青少年団体ウォークラリー5.4ｋｍa</v>
      </c>
      <c r="AF223" s="117" t="s">
        <v>246</v>
      </c>
      <c r="AG223" s="93"/>
      <c r="AH223" s="93"/>
      <c r="AI223" s="164"/>
      <c r="AJ223" s="93"/>
      <c r="AK223" s="165"/>
      <c r="AL223" s="19"/>
      <c r="AM223" s="19"/>
      <c r="AN223" s="19"/>
      <c r="AO223" s="19"/>
      <c r="AP223" s="19"/>
      <c r="AR223" s="3"/>
    </row>
    <row r="224" spans="6:44">
      <c r="F224" s="8" t="s">
        <v>82</v>
      </c>
      <c r="G224" s="8" t="s">
        <v>57</v>
      </c>
      <c r="H224" s="11" t="s">
        <v>47</v>
      </c>
      <c r="I224" s="17" t="s">
        <v>25</v>
      </c>
      <c r="J224" s="17" t="s">
        <v>43</v>
      </c>
      <c r="K224" s="17" t="s">
        <v>55</v>
      </c>
      <c r="L224" s="8" t="str">
        <f t="shared" si="18"/>
        <v>一般団体キャンプセンター未就学児（年少以上）減免Xα</v>
      </c>
      <c r="M224" s="8" t="str">
        <f t="shared" si="19"/>
        <v>一般団体キャンプセンター未就学児（年少以上）</v>
      </c>
      <c r="N224" s="13" t="s">
        <v>53</v>
      </c>
      <c r="O224" s="10" t="s">
        <v>45</v>
      </c>
      <c r="Y224" s="19"/>
      <c r="Z224" s="19"/>
      <c r="AA224" s="183"/>
      <c r="AB224" s="209" t="s">
        <v>243</v>
      </c>
      <c r="AC224" s="110" t="s">
        <v>236</v>
      </c>
      <c r="AD224" s="111" t="s">
        <v>247</v>
      </c>
      <c r="AE224" s="167" t="str">
        <f t="shared" si="17"/>
        <v>青少年団体スコアオリエンテーリングa</v>
      </c>
      <c r="AF224" s="117" t="s">
        <v>246</v>
      </c>
      <c r="AG224" s="93"/>
      <c r="AH224" s="93"/>
      <c r="AI224" s="164"/>
      <c r="AJ224" s="93"/>
      <c r="AK224" s="165"/>
      <c r="AL224" s="19"/>
      <c r="AM224" s="19"/>
      <c r="AN224" s="19"/>
      <c r="AO224" s="19"/>
      <c r="AP224" s="19"/>
      <c r="AR224" s="3"/>
    </row>
    <row r="225" spans="6:44">
      <c r="F225" s="8" t="s">
        <v>82</v>
      </c>
      <c r="G225" s="8" t="s">
        <v>57</v>
      </c>
      <c r="H225" s="11" t="s">
        <v>397</v>
      </c>
      <c r="I225" s="17" t="s">
        <v>25</v>
      </c>
      <c r="J225" s="17" t="s">
        <v>43</v>
      </c>
      <c r="K225" s="17" t="s">
        <v>55</v>
      </c>
      <c r="L225" s="8" t="str">
        <f t="shared" si="18"/>
        <v>一般団体キャンプセンター子供（小学生～高校生）減免Xα</v>
      </c>
      <c r="M225" s="8" t="str">
        <f t="shared" si="19"/>
        <v>一般団体キャンプセンター子供（小学生～高校生）</v>
      </c>
      <c r="N225" s="13" t="s">
        <v>53</v>
      </c>
      <c r="O225" s="10" t="s">
        <v>45</v>
      </c>
      <c r="Y225" s="19"/>
      <c r="Z225" s="19"/>
      <c r="AA225" s="183"/>
      <c r="AB225" s="209" t="s">
        <v>243</v>
      </c>
      <c r="AC225" s="110" t="s">
        <v>237</v>
      </c>
      <c r="AD225" s="111" t="s">
        <v>247</v>
      </c>
      <c r="AE225" s="167" t="str">
        <f t="shared" si="17"/>
        <v>青少年団体ビジュアルオリエンテーリングa</v>
      </c>
      <c r="AF225" s="117" t="s">
        <v>246</v>
      </c>
      <c r="AG225" s="93"/>
      <c r="AH225" s="93"/>
      <c r="AI225" s="164"/>
      <c r="AJ225" s="93"/>
      <c r="AK225" s="165"/>
      <c r="AL225" s="19"/>
      <c r="AM225" s="19"/>
      <c r="AN225" s="19"/>
      <c r="AO225" s="19"/>
      <c r="AP225" s="19"/>
      <c r="AR225" s="3"/>
    </row>
    <row r="226" spans="6:44">
      <c r="F226" s="8" t="s">
        <v>82</v>
      </c>
      <c r="G226" s="8" t="s">
        <v>57</v>
      </c>
      <c r="H226" s="11" t="s">
        <v>412</v>
      </c>
      <c r="I226" s="17" t="s">
        <v>25</v>
      </c>
      <c r="J226" s="17" t="s">
        <v>43</v>
      </c>
      <c r="K226" s="17" t="s">
        <v>55</v>
      </c>
      <c r="L226" s="8" t="str">
        <f t="shared" si="18"/>
        <v>一般団体キャンプセンター学生減免Xα</v>
      </c>
      <c r="M226" s="8" t="str">
        <f t="shared" si="19"/>
        <v>一般団体キャンプセンター学生</v>
      </c>
      <c r="N226" s="13" t="s">
        <v>53</v>
      </c>
      <c r="O226" s="10" t="s">
        <v>45</v>
      </c>
      <c r="Y226" s="19"/>
      <c r="Z226" s="19"/>
      <c r="AA226" s="183"/>
      <c r="AB226" s="209" t="s">
        <v>243</v>
      </c>
      <c r="AC226" s="110" t="s">
        <v>238</v>
      </c>
      <c r="AD226" s="111" t="s">
        <v>247</v>
      </c>
      <c r="AE226" s="167" t="str">
        <f t="shared" si="17"/>
        <v>青少年団体館内動物ラリーa</v>
      </c>
      <c r="AF226" s="117" t="s">
        <v>246</v>
      </c>
      <c r="AG226" s="93"/>
      <c r="AH226" s="93"/>
      <c r="AI226" s="164"/>
      <c r="AJ226" s="93"/>
      <c r="AK226" s="165"/>
      <c r="AL226" s="19"/>
      <c r="AM226" s="19"/>
      <c r="AN226" s="19"/>
      <c r="AO226" s="19"/>
      <c r="AP226" s="19"/>
      <c r="AR226" s="3"/>
    </row>
    <row r="227" spans="6:44">
      <c r="F227" s="8" t="s">
        <v>82</v>
      </c>
      <c r="G227" s="8" t="s">
        <v>57</v>
      </c>
      <c r="H227" s="11" t="s">
        <v>80</v>
      </c>
      <c r="I227" s="17" t="s">
        <v>25</v>
      </c>
      <c r="J227" s="17" t="s">
        <v>43</v>
      </c>
      <c r="K227" s="17" t="s">
        <v>55</v>
      </c>
      <c r="L227" s="8" t="str">
        <f t="shared" si="18"/>
        <v>一般団体キャンプセンター大人減免Xα</v>
      </c>
      <c r="M227" s="8" t="str">
        <f t="shared" si="19"/>
        <v>一般団体キャンプセンター大人</v>
      </c>
      <c r="N227" s="9">
        <v>300</v>
      </c>
      <c r="O227" s="10" t="s">
        <v>45</v>
      </c>
      <c r="Y227" s="19"/>
      <c r="Z227" s="19"/>
      <c r="AA227" s="183"/>
      <c r="AB227" s="209" t="s">
        <v>243</v>
      </c>
      <c r="AC227" s="110" t="s">
        <v>228</v>
      </c>
      <c r="AD227" s="111" t="s">
        <v>247</v>
      </c>
      <c r="AE227" s="167" t="str">
        <f t="shared" si="17"/>
        <v>青少年団体グループワークゲームa</v>
      </c>
      <c r="AF227" s="117" t="s">
        <v>380</v>
      </c>
      <c r="AG227" s="93"/>
      <c r="AH227" s="93"/>
      <c r="AI227" s="164"/>
      <c r="AJ227" s="93"/>
      <c r="AK227" s="165"/>
      <c r="AL227" s="19"/>
      <c r="AM227" s="19"/>
      <c r="AN227" s="19"/>
      <c r="AO227" s="19"/>
      <c r="AP227" s="19"/>
      <c r="AR227" s="3"/>
    </row>
    <row r="228" spans="6:44">
      <c r="F228" s="8" t="s">
        <v>82</v>
      </c>
      <c r="G228" s="8" t="s">
        <v>57</v>
      </c>
      <c r="H228" s="11" t="s">
        <v>41</v>
      </c>
      <c r="I228" s="14" t="s">
        <v>25</v>
      </c>
      <c r="J228" s="14" t="s">
        <v>51</v>
      </c>
      <c r="K228" s="14" t="s">
        <v>55</v>
      </c>
      <c r="L228" s="8" t="str">
        <f t="shared" si="18"/>
        <v>一般団体キャンプセンター未就学児（年少未満）減免Yα</v>
      </c>
      <c r="M228" s="8" t="str">
        <f t="shared" si="19"/>
        <v>一般団体キャンプセンター未就学児（年少未満）</v>
      </c>
      <c r="N228" s="13" t="s">
        <v>53</v>
      </c>
      <c r="O228" s="10" t="s">
        <v>45</v>
      </c>
      <c r="Y228" s="19"/>
      <c r="Z228" s="19"/>
      <c r="AA228" s="183"/>
      <c r="AB228" s="209" t="s">
        <v>243</v>
      </c>
      <c r="AC228" s="110" t="s">
        <v>227</v>
      </c>
      <c r="AD228" s="111" t="s">
        <v>247</v>
      </c>
      <c r="AE228" s="167" t="str">
        <f t="shared" si="17"/>
        <v>青少年団体レクリエーション（キャンプファイヤー）a</v>
      </c>
      <c r="AF228" s="117" t="s">
        <v>246</v>
      </c>
      <c r="AG228" s="93"/>
      <c r="AH228" s="93"/>
      <c r="AI228" s="164"/>
      <c r="AJ228" s="93"/>
      <c r="AK228" s="165"/>
      <c r="AL228" s="19"/>
      <c r="AM228" s="19"/>
      <c r="AN228" s="19"/>
      <c r="AO228" s="19"/>
      <c r="AP228" s="19"/>
      <c r="AR228" s="3"/>
    </row>
    <row r="229" spans="6:44">
      <c r="F229" s="8" t="s">
        <v>82</v>
      </c>
      <c r="G229" s="8" t="s">
        <v>57</v>
      </c>
      <c r="H229" s="11" t="s">
        <v>47</v>
      </c>
      <c r="I229" s="14" t="s">
        <v>25</v>
      </c>
      <c r="J229" s="14" t="s">
        <v>51</v>
      </c>
      <c r="K229" s="14" t="s">
        <v>55</v>
      </c>
      <c r="L229" s="8" t="str">
        <f t="shared" si="18"/>
        <v>一般団体キャンプセンター未就学児（年少以上）減免Yα</v>
      </c>
      <c r="M229" s="8" t="str">
        <f t="shared" si="19"/>
        <v>一般団体キャンプセンター未就学児（年少以上）</v>
      </c>
      <c r="N229" s="13" t="s">
        <v>53</v>
      </c>
      <c r="O229" s="10" t="s">
        <v>45</v>
      </c>
      <c r="Y229" s="19"/>
      <c r="Z229" s="19"/>
      <c r="AA229" s="183"/>
      <c r="AB229" s="209" t="s">
        <v>243</v>
      </c>
      <c r="AC229" s="110" t="s">
        <v>229</v>
      </c>
      <c r="AD229" s="111" t="s">
        <v>247</v>
      </c>
      <c r="AE229" s="167" t="str">
        <f t="shared" si="17"/>
        <v>青少年団体折り紙建築a</v>
      </c>
      <c r="AF229" s="117" t="s">
        <v>246</v>
      </c>
      <c r="AG229" s="93"/>
      <c r="AH229" s="93"/>
      <c r="AI229" s="164"/>
      <c r="AJ229" s="93"/>
      <c r="AK229" s="165"/>
      <c r="AL229" s="19"/>
      <c r="AM229" s="19"/>
      <c r="AN229" s="19"/>
      <c r="AO229" s="19"/>
      <c r="AP229" s="19"/>
      <c r="AR229" s="3"/>
    </row>
    <row r="230" spans="6:44">
      <c r="F230" s="8" t="s">
        <v>82</v>
      </c>
      <c r="G230" s="8" t="s">
        <v>57</v>
      </c>
      <c r="H230" s="11" t="s">
        <v>397</v>
      </c>
      <c r="I230" s="14" t="s">
        <v>25</v>
      </c>
      <c r="J230" s="14" t="s">
        <v>51</v>
      </c>
      <c r="K230" s="14" t="s">
        <v>55</v>
      </c>
      <c r="L230" s="8" t="str">
        <f t="shared" si="18"/>
        <v>一般団体キャンプセンター子供（小学生～高校生）減免Yα</v>
      </c>
      <c r="M230" s="8" t="str">
        <f t="shared" si="19"/>
        <v>一般団体キャンプセンター子供（小学生～高校生）</v>
      </c>
      <c r="N230" s="13" t="s">
        <v>53</v>
      </c>
      <c r="O230" s="10" t="s">
        <v>45</v>
      </c>
      <c r="Y230" s="19"/>
      <c r="Z230" s="19"/>
      <c r="AA230" s="183"/>
      <c r="AB230" s="209" t="s">
        <v>243</v>
      </c>
      <c r="AC230" s="110" t="s">
        <v>230</v>
      </c>
      <c r="AD230" s="111" t="s">
        <v>247</v>
      </c>
      <c r="AE230" s="167" t="str">
        <f t="shared" si="17"/>
        <v>青少年団体うちわ作りa</v>
      </c>
      <c r="AF230" s="117" t="s">
        <v>246</v>
      </c>
      <c r="AG230" s="93"/>
      <c r="AH230" s="93"/>
      <c r="AI230" s="164"/>
      <c r="AJ230" s="93"/>
      <c r="AK230" s="165"/>
      <c r="AL230" s="19"/>
      <c r="AM230" s="19"/>
      <c r="AN230" s="19"/>
      <c r="AO230" s="19"/>
      <c r="AP230" s="19"/>
      <c r="AR230" s="3"/>
    </row>
    <row r="231" spans="6:44">
      <c r="F231" s="8" t="s">
        <v>82</v>
      </c>
      <c r="G231" s="8" t="s">
        <v>57</v>
      </c>
      <c r="H231" s="11" t="s">
        <v>412</v>
      </c>
      <c r="I231" s="14" t="s">
        <v>25</v>
      </c>
      <c r="J231" s="14" t="s">
        <v>51</v>
      </c>
      <c r="K231" s="14" t="s">
        <v>55</v>
      </c>
      <c r="L231" s="8" t="str">
        <f t="shared" si="18"/>
        <v>一般団体キャンプセンター学生減免Yα</v>
      </c>
      <c r="M231" s="8" t="str">
        <f t="shared" si="19"/>
        <v>一般団体キャンプセンター学生</v>
      </c>
      <c r="N231" s="13" t="s">
        <v>53</v>
      </c>
      <c r="O231" s="10" t="s">
        <v>45</v>
      </c>
      <c r="Y231" s="19"/>
      <c r="Z231" s="19"/>
      <c r="AA231" s="183"/>
      <c r="AB231" s="209" t="s">
        <v>243</v>
      </c>
      <c r="AC231" s="110" t="s">
        <v>231</v>
      </c>
      <c r="AD231" s="111" t="s">
        <v>247</v>
      </c>
      <c r="AE231" s="167" t="str">
        <f t="shared" si="17"/>
        <v>青少年団体ストーンアートa</v>
      </c>
      <c r="AF231" s="117" t="s">
        <v>246</v>
      </c>
      <c r="AG231" s="93"/>
      <c r="AH231" s="93"/>
      <c r="AI231" s="164"/>
      <c r="AJ231" s="93"/>
      <c r="AK231" s="165"/>
      <c r="AL231" s="19"/>
      <c r="AM231" s="19"/>
      <c r="AN231" s="19"/>
      <c r="AO231" s="19"/>
      <c r="AP231" s="19"/>
      <c r="AR231" s="3"/>
    </row>
    <row r="232" spans="6:44">
      <c r="F232" s="8" t="s">
        <v>82</v>
      </c>
      <c r="G232" s="8" t="s">
        <v>57</v>
      </c>
      <c r="H232" s="11" t="s">
        <v>80</v>
      </c>
      <c r="I232" s="14" t="s">
        <v>25</v>
      </c>
      <c r="J232" s="14" t="s">
        <v>51</v>
      </c>
      <c r="K232" s="14" t="s">
        <v>55</v>
      </c>
      <c r="L232" s="8" t="str">
        <f t="shared" si="18"/>
        <v>一般団体キャンプセンター大人減免Yα</v>
      </c>
      <c r="M232" s="8" t="str">
        <f t="shared" si="19"/>
        <v>一般団体キャンプセンター大人</v>
      </c>
      <c r="N232" s="9">
        <v>300</v>
      </c>
      <c r="O232" s="10" t="s">
        <v>45</v>
      </c>
      <c r="Y232" s="19"/>
      <c r="Z232" s="19"/>
      <c r="AA232" s="183"/>
      <c r="AB232" s="209" t="s">
        <v>243</v>
      </c>
      <c r="AC232" s="110" t="s">
        <v>239</v>
      </c>
      <c r="AD232" s="111" t="s">
        <v>247</v>
      </c>
      <c r="AE232" s="167" t="str">
        <f t="shared" si="17"/>
        <v>青少年団体ティッシュデザインa</v>
      </c>
      <c r="AF232" s="117" t="s">
        <v>246</v>
      </c>
      <c r="AG232" s="93"/>
      <c r="AH232" s="93"/>
      <c r="AI232" s="164"/>
      <c r="AJ232" s="93"/>
      <c r="AK232" s="165"/>
      <c r="AL232" s="19"/>
      <c r="AM232" s="19"/>
      <c r="AN232" s="19"/>
      <c r="AO232" s="19"/>
      <c r="AP232" s="19"/>
      <c r="AR232" s="3"/>
    </row>
    <row r="233" spans="6:44">
      <c r="F233" s="8" t="s">
        <v>82</v>
      </c>
      <c r="G233" s="8" t="s">
        <v>57</v>
      </c>
      <c r="H233" s="11" t="s">
        <v>41</v>
      </c>
      <c r="I233" s="15" t="s">
        <v>25</v>
      </c>
      <c r="J233" s="15" t="s">
        <v>43</v>
      </c>
      <c r="K233" s="15" t="s">
        <v>52</v>
      </c>
      <c r="L233" s="8" t="str">
        <f t="shared" si="18"/>
        <v>一般団体キャンプセンター未就学児（年少未満）減免Xβ</v>
      </c>
      <c r="M233" s="8" t="str">
        <f t="shared" si="19"/>
        <v>一般団体キャンプセンター未就学児（年少未満）</v>
      </c>
      <c r="N233" s="13" t="s">
        <v>53</v>
      </c>
      <c r="O233" s="10" t="s">
        <v>45</v>
      </c>
      <c r="Y233" s="19"/>
      <c r="Z233" s="19"/>
      <c r="AA233" s="183"/>
      <c r="AB233" s="209" t="s">
        <v>243</v>
      </c>
      <c r="AC233" s="110" t="s">
        <v>319</v>
      </c>
      <c r="AD233" s="111" t="s">
        <v>247</v>
      </c>
      <c r="AE233" s="167" t="str">
        <f t="shared" si="17"/>
        <v>青少年団体屋内ボルダーa</v>
      </c>
      <c r="AF233" s="117" t="s">
        <v>246</v>
      </c>
      <c r="AG233" s="93"/>
      <c r="AH233" s="93"/>
      <c r="AI233" s="164"/>
      <c r="AJ233" s="93"/>
      <c r="AK233" s="165"/>
      <c r="AL233" s="19"/>
      <c r="AM233" s="19"/>
      <c r="AN233" s="19"/>
      <c r="AO233" s="19"/>
      <c r="AP233" s="19"/>
      <c r="AR233" s="3"/>
    </row>
    <row r="234" spans="6:44">
      <c r="F234" s="8" t="s">
        <v>82</v>
      </c>
      <c r="G234" s="8" t="s">
        <v>57</v>
      </c>
      <c r="H234" s="11" t="s">
        <v>47</v>
      </c>
      <c r="I234" s="15" t="s">
        <v>25</v>
      </c>
      <c r="J234" s="15" t="s">
        <v>43</v>
      </c>
      <c r="K234" s="15" t="s">
        <v>52</v>
      </c>
      <c r="L234" s="8" t="str">
        <f t="shared" si="18"/>
        <v>一般団体キャンプセンター未就学児（年少以上）減免Xβ</v>
      </c>
      <c r="M234" s="8" t="str">
        <f t="shared" si="19"/>
        <v>一般団体キャンプセンター未就学児（年少以上）</v>
      </c>
      <c r="N234" s="13" t="s">
        <v>53</v>
      </c>
      <c r="O234" s="10" t="s">
        <v>45</v>
      </c>
      <c r="Y234" s="19"/>
      <c r="Z234" s="19"/>
      <c r="AA234" s="183"/>
      <c r="AB234" s="209" t="s">
        <v>243</v>
      </c>
      <c r="AC234" s="110" t="s">
        <v>106</v>
      </c>
      <c r="AD234" s="111" t="s">
        <v>247</v>
      </c>
      <c r="AE234" s="167" t="str">
        <f t="shared" si="17"/>
        <v>青少年団体野外炊飯a</v>
      </c>
      <c r="AF234" s="117" t="s">
        <v>246</v>
      </c>
      <c r="AG234" s="93"/>
      <c r="AH234" s="93"/>
      <c r="AI234" s="164"/>
      <c r="AJ234" s="93"/>
      <c r="AK234" s="165"/>
      <c r="AL234" s="19"/>
      <c r="AM234" s="19"/>
      <c r="AN234" s="19"/>
      <c r="AO234" s="19"/>
      <c r="AP234" s="19"/>
      <c r="AR234" s="3"/>
    </row>
    <row r="235" spans="6:44">
      <c r="F235" s="8" t="s">
        <v>82</v>
      </c>
      <c r="G235" s="8" t="s">
        <v>57</v>
      </c>
      <c r="H235" s="11" t="s">
        <v>397</v>
      </c>
      <c r="I235" s="15" t="s">
        <v>25</v>
      </c>
      <c r="J235" s="15" t="s">
        <v>43</v>
      </c>
      <c r="K235" s="15" t="s">
        <v>52</v>
      </c>
      <c r="L235" s="8" t="str">
        <f t="shared" si="18"/>
        <v>一般団体キャンプセンター子供（小学生～高校生）減免Xβ</v>
      </c>
      <c r="M235" s="8" t="str">
        <f t="shared" si="19"/>
        <v>一般団体キャンプセンター子供（小学生～高校生）</v>
      </c>
      <c r="N235" s="13" t="s">
        <v>53</v>
      </c>
      <c r="O235" s="10" t="s">
        <v>45</v>
      </c>
      <c r="Y235" s="19"/>
      <c r="Z235" s="19"/>
      <c r="AA235" s="183"/>
      <c r="AB235" s="209" t="s">
        <v>243</v>
      </c>
      <c r="AC235" s="110" t="s">
        <v>403</v>
      </c>
      <c r="AD235" s="111" t="s">
        <v>247</v>
      </c>
      <c r="AE235" s="167" t="str">
        <f t="shared" si="17"/>
        <v>青少年団体ユニカール（ニュースポーツ）a</v>
      </c>
      <c r="AF235" s="117" t="s">
        <v>246</v>
      </c>
      <c r="AG235" s="93"/>
      <c r="AH235" s="93"/>
      <c r="AI235" s="164"/>
      <c r="AJ235" s="93"/>
      <c r="AK235" s="165"/>
      <c r="AL235" s="19"/>
      <c r="AM235" s="19"/>
      <c r="AN235" s="19"/>
      <c r="AO235" s="19"/>
      <c r="AP235" s="19"/>
      <c r="AR235" s="3"/>
    </row>
    <row r="236" spans="6:44">
      <c r="F236" s="8" t="s">
        <v>82</v>
      </c>
      <c r="G236" s="8" t="s">
        <v>57</v>
      </c>
      <c r="H236" s="11" t="s">
        <v>412</v>
      </c>
      <c r="I236" s="15" t="s">
        <v>25</v>
      </c>
      <c r="J236" s="15" t="s">
        <v>43</v>
      </c>
      <c r="K236" s="15" t="s">
        <v>52</v>
      </c>
      <c r="L236" s="8" t="str">
        <f t="shared" si="18"/>
        <v>一般団体キャンプセンター学生減免Xβ</v>
      </c>
      <c r="M236" s="8" t="str">
        <f t="shared" si="19"/>
        <v>一般団体キャンプセンター学生</v>
      </c>
      <c r="N236" s="13" t="s">
        <v>53</v>
      </c>
      <c r="O236" s="10" t="s">
        <v>45</v>
      </c>
      <c r="Y236" s="19"/>
      <c r="Z236" s="19"/>
      <c r="AA236" s="183"/>
      <c r="AB236" s="209" t="s">
        <v>243</v>
      </c>
      <c r="AC236" s="110" t="s">
        <v>404</v>
      </c>
      <c r="AD236" s="111" t="s">
        <v>247</v>
      </c>
      <c r="AE236" s="167" t="str">
        <f t="shared" si="17"/>
        <v>青少年団体キンボール（ニュースポーツ）a</v>
      </c>
      <c r="AF236" s="117" t="s">
        <v>246</v>
      </c>
      <c r="AG236" s="93"/>
      <c r="AH236" s="93"/>
      <c r="AI236" s="164"/>
      <c r="AJ236" s="93"/>
      <c r="AK236" s="165"/>
      <c r="AL236" s="19"/>
      <c r="AM236" s="19"/>
      <c r="AN236" s="19"/>
      <c r="AO236" s="19"/>
      <c r="AP236" s="19"/>
      <c r="AR236" s="3"/>
    </row>
    <row r="237" spans="6:44">
      <c r="F237" s="8" t="s">
        <v>82</v>
      </c>
      <c r="G237" s="8" t="s">
        <v>57</v>
      </c>
      <c r="H237" s="11" t="s">
        <v>80</v>
      </c>
      <c r="I237" s="15" t="s">
        <v>25</v>
      </c>
      <c r="J237" s="15" t="s">
        <v>43</v>
      </c>
      <c r="K237" s="15" t="s">
        <v>52</v>
      </c>
      <c r="L237" s="8" t="str">
        <f t="shared" si="18"/>
        <v>一般団体キャンプセンター大人減免Xβ</v>
      </c>
      <c r="M237" s="8" t="str">
        <f t="shared" si="19"/>
        <v>一般団体キャンプセンター大人</v>
      </c>
      <c r="N237" s="9">
        <v>300</v>
      </c>
      <c r="O237" s="10" t="s">
        <v>45</v>
      </c>
      <c r="Y237" s="19"/>
      <c r="Z237" s="19"/>
      <c r="AA237" s="183"/>
      <c r="AB237" s="209" t="s">
        <v>243</v>
      </c>
      <c r="AC237" s="110" t="s">
        <v>405</v>
      </c>
      <c r="AD237" s="111" t="s">
        <v>247</v>
      </c>
      <c r="AE237" s="167" t="str">
        <f t="shared" si="17"/>
        <v>青少年団体クッブ（ニュースポーツ）a</v>
      </c>
      <c r="AF237" s="117" t="s">
        <v>246</v>
      </c>
      <c r="AG237" s="93"/>
      <c r="AH237" s="93"/>
      <c r="AI237" s="164"/>
      <c r="AJ237" s="93"/>
      <c r="AK237" s="165"/>
      <c r="AL237" s="19"/>
      <c r="AM237" s="19"/>
      <c r="AN237" s="19"/>
      <c r="AO237" s="19"/>
      <c r="AP237" s="19"/>
      <c r="AR237" s="3"/>
    </row>
    <row r="238" spans="6:44">
      <c r="F238" s="8" t="s">
        <v>82</v>
      </c>
      <c r="G238" s="8" t="s">
        <v>57</v>
      </c>
      <c r="H238" s="11" t="s">
        <v>41</v>
      </c>
      <c r="I238" s="18" t="s">
        <v>25</v>
      </c>
      <c r="J238" s="18" t="s">
        <v>51</v>
      </c>
      <c r="K238" s="18" t="s">
        <v>52</v>
      </c>
      <c r="L238" s="8" t="str">
        <f t="shared" si="18"/>
        <v>一般団体キャンプセンター未就学児（年少未満）減免Yβ</v>
      </c>
      <c r="M238" s="8" t="str">
        <f t="shared" si="19"/>
        <v>一般団体キャンプセンター未就学児（年少未満）</v>
      </c>
      <c r="N238" s="13" t="s">
        <v>53</v>
      </c>
      <c r="O238" s="10" t="s">
        <v>45</v>
      </c>
      <c r="Y238" s="19"/>
      <c r="Z238" s="19"/>
      <c r="AA238" s="183"/>
      <c r="AB238" s="209" t="s">
        <v>243</v>
      </c>
      <c r="AC238" s="110" t="s">
        <v>406</v>
      </c>
      <c r="AD238" s="111" t="s">
        <v>247</v>
      </c>
      <c r="AE238" s="167" t="str">
        <f t="shared" si="17"/>
        <v>青少年団体フライングディスクゴルフ（ニュースポーツ）a</v>
      </c>
      <c r="AF238" s="117" t="s">
        <v>246</v>
      </c>
      <c r="AG238" s="93"/>
      <c r="AH238" s="93"/>
      <c r="AI238" s="164"/>
      <c r="AJ238" s="93"/>
      <c r="AK238" s="165"/>
      <c r="AL238" s="19"/>
      <c r="AM238" s="19"/>
      <c r="AN238" s="19"/>
      <c r="AO238" s="19"/>
      <c r="AP238" s="19"/>
      <c r="AR238" s="3"/>
    </row>
    <row r="239" spans="6:44">
      <c r="F239" s="8" t="s">
        <v>82</v>
      </c>
      <c r="G239" s="8" t="s">
        <v>57</v>
      </c>
      <c r="H239" s="11" t="s">
        <v>47</v>
      </c>
      <c r="I239" s="18" t="s">
        <v>25</v>
      </c>
      <c r="J239" s="18" t="s">
        <v>51</v>
      </c>
      <c r="K239" s="18" t="s">
        <v>52</v>
      </c>
      <c r="L239" s="8" t="str">
        <f t="shared" si="18"/>
        <v>一般団体キャンプセンター未就学児（年少以上）減免Yβ</v>
      </c>
      <c r="M239" s="8" t="str">
        <f t="shared" si="19"/>
        <v>一般団体キャンプセンター未就学児（年少以上）</v>
      </c>
      <c r="N239" s="13" t="s">
        <v>53</v>
      </c>
      <c r="O239" s="10" t="s">
        <v>45</v>
      </c>
      <c r="Y239" s="19"/>
      <c r="Z239" s="19"/>
      <c r="AA239" s="183"/>
      <c r="AB239" s="209" t="s">
        <v>243</v>
      </c>
      <c r="AC239" s="110" t="s">
        <v>407</v>
      </c>
      <c r="AD239" s="111" t="s">
        <v>247</v>
      </c>
      <c r="AE239" s="167" t="str">
        <f t="shared" si="17"/>
        <v>青少年団体グラウンドゴルフ（ニュースポーツ）a</v>
      </c>
      <c r="AF239" s="117" t="s">
        <v>246</v>
      </c>
      <c r="AG239" s="93"/>
      <c r="AH239" s="93"/>
      <c r="AI239" s="164"/>
      <c r="AJ239" s="93"/>
      <c r="AK239" s="165"/>
      <c r="AL239" s="19"/>
      <c r="AM239" s="19"/>
      <c r="AN239" s="19"/>
      <c r="AO239" s="19"/>
      <c r="AP239" s="19"/>
      <c r="AR239" s="3"/>
    </row>
    <row r="240" spans="6:44">
      <c r="F240" s="8" t="s">
        <v>82</v>
      </c>
      <c r="G240" s="8" t="s">
        <v>57</v>
      </c>
      <c r="H240" s="11" t="s">
        <v>397</v>
      </c>
      <c r="I240" s="18" t="s">
        <v>25</v>
      </c>
      <c r="J240" s="18" t="s">
        <v>51</v>
      </c>
      <c r="K240" s="18" t="s">
        <v>52</v>
      </c>
      <c r="L240" s="8" t="str">
        <f t="shared" si="18"/>
        <v>一般団体キャンプセンター子供（小学生～高校生）減免Yβ</v>
      </c>
      <c r="M240" s="8" t="str">
        <f t="shared" si="19"/>
        <v>一般団体キャンプセンター子供（小学生～高校生）</v>
      </c>
      <c r="N240" s="13" t="s">
        <v>53</v>
      </c>
      <c r="O240" s="10" t="s">
        <v>45</v>
      </c>
      <c r="Y240" s="19"/>
      <c r="Z240" s="19"/>
      <c r="AA240" s="183"/>
      <c r="AB240" s="209" t="s">
        <v>243</v>
      </c>
      <c r="AC240" s="110" t="s">
        <v>408</v>
      </c>
      <c r="AD240" s="111" t="s">
        <v>247</v>
      </c>
      <c r="AE240" s="167" t="str">
        <f t="shared" si="17"/>
        <v>青少年団体インディアカ（ニュースポーツ）a</v>
      </c>
      <c r="AF240" s="117" t="s">
        <v>246</v>
      </c>
      <c r="AG240" s="93"/>
      <c r="AH240" s="93"/>
      <c r="AI240" s="164"/>
      <c r="AJ240" s="93"/>
      <c r="AK240" s="165"/>
      <c r="AL240" s="19"/>
      <c r="AM240" s="19"/>
      <c r="AN240" s="19"/>
      <c r="AO240" s="19"/>
      <c r="AP240" s="19"/>
      <c r="AR240" s="3"/>
    </row>
    <row r="241" spans="6:44">
      <c r="F241" s="8" t="s">
        <v>82</v>
      </c>
      <c r="G241" s="8" t="s">
        <v>57</v>
      </c>
      <c r="H241" s="11" t="s">
        <v>412</v>
      </c>
      <c r="I241" s="18" t="s">
        <v>25</v>
      </c>
      <c r="J241" s="18" t="s">
        <v>51</v>
      </c>
      <c r="K241" s="18" t="s">
        <v>52</v>
      </c>
      <c r="L241" s="8" t="str">
        <f t="shared" si="18"/>
        <v>一般団体キャンプセンター学生減免Yβ</v>
      </c>
      <c r="M241" s="8" t="str">
        <f t="shared" si="19"/>
        <v>一般団体キャンプセンター学生</v>
      </c>
      <c r="N241" s="13" t="s">
        <v>53</v>
      </c>
      <c r="O241" s="10" t="s">
        <v>45</v>
      </c>
      <c r="Y241" s="19"/>
      <c r="Z241" s="19"/>
      <c r="AA241" s="183"/>
      <c r="AB241" s="209" t="s">
        <v>243</v>
      </c>
      <c r="AC241" s="110" t="s">
        <v>409</v>
      </c>
      <c r="AD241" s="111" t="s">
        <v>247</v>
      </c>
      <c r="AE241" s="167" t="str">
        <f t="shared" si="17"/>
        <v>青少年団体ペタンク（ニュースポーツ）a</v>
      </c>
      <c r="AF241" s="117" t="s">
        <v>246</v>
      </c>
      <c r="AG241" s="93"/>
      <c r="AH241" s="93"/>
      <c r="AI241" s="164"/>
      <c r="AJ241" s="93"/>
      <c r="AK241" s="165"/>
      <c r="AL241" s="19"/>
      <c r="AM241" s="19"/>
      <c r="AN241" s="19"/>
      <c r="AO241" s="19"/>
      <c r="AP241" s="19"/>
      <c r="AR241" s="3"/>
    </row>
    <row r="242" spans="6:44">
      <c r="F242" s="8" t="s">
        <v>82</v>
      </c>
      <c r="G242" s="8" t="s">
        <v>57</v>
      </c>
      <c r="H242" s="11" t="s">
        <v>80</v>
      </c>
      <c r="I242" s="18" t="s">
        <v>25</v>
      </c>
      <c r="J242" s="18" t="s">
        <v>51</v>
      </c>
      <c r="K242" s="18" t="s">
        <v>52</v>
      </c>
      <c r="L242" s="8" t="str">
        <f t="shared" si="18"/>
        <v>一般団体キャンプセンター大人減免Yβ</v>
      </c>
      <c r="M242" s="8" t="str">
        <f t="shared" si="19"/>
        <v>一般団体キャンプセンター大人</v>
      </c>
      <c r="N242" s="9">
        <v>300</v>
      </c>
      <c r="O242" s="10" t="s">
        <v>45</v>
      </c>
      <c r="Y242" s="19"/>
      <c r="Z242" s="19"/>
      <c r="AA242" s="183"/>
      <c r="AB242" s="209" t="s">
        <v>243</v>
      </c>
      <c r="AC242" s="110" t="s">
        <v>410</v>
      </c>
      <c r="AD242" s="111" t="s">
        <v>247</v>
      </c>
      <c r="AE242" s="167" t="str">
        <f t="shared" si="17"/>
        <v>青少年団体ボッチャ（ニュースポーツ）a</v>
      </c>
      <c r="AF242" s="117" t="s">
        <v>246</v>
      </c>
      <c r="AG242" s="93"/>
      <c r="AH242" s="93"/>
      <c r="AI242" s="164"/>
      <c r="AJ242" s="93"/>
      <c r="AK242" s="165"/>
      <c r="AL242" s="19"/>
      <c r="AM242" s="19"/>
      <c r="AN242" s="19"/>
      <c r="AO242" s="19"/>
      <c r="AP242" s="19"/>
      <c r="AR242" s="3"/>
    </row>
    <row r="243" spans="6:44">
      <c r="Y243" s="19"/>
      <c r="Z243" s="19"/>
      <c r="AA243" s="183"/>
      <c r="AB243" s="209" t="s">
        <v>243</v>
      </c>
      <c r="AC243" s="110" t="s">
        <v>321</v>
      </c>
      <c r="AD243" s="111" t="s">
        <v>247</v>
      </c>
      <c r="AE243" s="167" t="str">
        <f t="shared" si="17"/>
        <v>青少年団体ドミノ（室内）a</v>
      </c>
      <c r="AF243" s="117" t="s">
        <v>246</v>
      </c>
      <c r="AG243" s="93"/>
      <c r="AH243" s="93"/>
      <c r="AI243" s="164"/>
      <c r="AJ243" s="93"/>
      <c r="AK243" s="165"/>
      <c r="AL243" s="19"/>
      <c r="AM243" s="19"/>
      <c r="AN243" s="19"/>
      <c r="AO243" s="19"/>
      <c r="AP243" s="19"/>
      <c r="AR243" s="3"/>
    </row>
    <row r="244" spans="6:44">
      <c r="Y244" s="19"/>
      <c r="Z244" s="19"/>
      <c r="AA244" s="183"/>
      <c r="AB244" s="209" t="s">
        <v>243</v>
      </c>
      <c r="AC244" s="110" t="s">
        <v>322</v>
      </c>
      <c r="AD244" s="111" t="s">
        <v>247</v>
      </c>
      <c r="AE244" s="167" t="str">
        <f t="shared" si="17"/>
        <v>青少年団体カプラブロック（室内）a</v>
      </c>
      <c r="AF244" s="117" t="s">
        <v>246</v>
      </c>
      <c r="AG244" s="93"/>
      <c r="AH244" s="93"/>
      <c r="AI244" s="164"/>
      <c r="AJ244" s="93"/>
      <c r="AK244" s="165"/>
      <c r="AL244" s="19"/>
      <c r="AM244" s="19"/>
      <c r="AN244" s="19"/>
      <c r="AO244" s="19"/>
      <c r="AP244" s="19"/>
      <c r="AR244" s="3"/>
    </row>
    <row r="245" spans="6:44">
      <c r="Y245" s="19"/>
      <c r="Z245" s="19"/>
      <c r="AA245" s="183"/>
      <c r="AB245" s="209" t="s">
        <v>243</v>
      </c>
      <c r="AC245" s="110" t="s">
        <v>411</v>
      </c>
      <c r="AD245" s="111" t="s">
        <v>247</v>
      </c>
      <c r="AE245" s="167" t="str">
        <f t="shared" si="17"/>
        <v>青少年団体Xロープバトル（ニュースポーツ）a</v>
      </c>
      <c r="AF245" s="117" t="s">
        <v>246</v>
      </c>
      <c r="AG245" s="93"/>
      <c r="AH245" s="93"/>
      <c r="AI245" s="164"/>
      <c r="AJ245" s="93"/>
      <c r="AK245" s="165"/>
      <c r="AL245" s="19"/>
      <c r="AM245" s="19"/>
      <c r="AN245" s="19"/>
      <c r="AO245" s="19"/>
      <c r="AP245" s="19"/>
      <c r="AR245" s="3"/>
    </row>
    <row r="246" spans="6:44">
      <c r="Y246" s="19"/>
      <c r="Z246" s="19"/>
      <c r="AA246" s="183"/>
      <c r="AB246" s="209" t="s">
        <v>243</v>
      </c>
      <c r="AC246" s="110" t="s">
        <v>323</v>
      </c>
      <c r="AD246" s="111" t="s">
        <v>247</v>
      </c>
      <c r="AE246" s="167" t="str">
        <f t="shared" si="17"/>
        <v>青少年団体キャンプファイヤーa</v>
      </c>
      <c r="AF246" s="117" t="s">
        <v>246</v>
      </c>
      <c r="AG246" s="93"/>
      <c r="AH246" s="93"/>
      <c r="AI246" s="164"/>
      <c r="AJ246" s="93"/>
      <c r="AK246" s="165"/>
      <c r="AL246" s="19"/>
      <c r="AM246" s="19"/>
      <c r="AN246" s="19"/>
      <c r="AO246" s="19"/>
      <c r="AP246" s="19"/>
      <c r="AR246" s="3"/>
    </row>
    <row r="247" spans="6:44">
      <c r="Y247" s="19"/>
      <c r="Z247" s="19"/>
      <c r="AA247" s="183"/>
      <c r="AB247" s="209" t="s">
        <v>243</v>
      </c>
      <c r="AC247" s="110" t="s">
        <v>324</v>
      </c>
      <c r="AD247" s="111" t="s">
        <v>247</v>
      </c>
      <c r="AE247" s="167" t="str">
        <f t="shared" si="17"/>
        <v>青少年団体キャンドルサービスa</v>
      </c>
      <c r="AF247" s="117" t="s">
        <v>246</v>
      </c>
      <c r="AG247" s="93"/>
      <c r="AH247" s="93"/>
      <c r="AI247" s="164"/>
      <c r="AJ247" s="93"/>
      <c r="AK247" s="165"/>
      <c r="AL247" s="19"/>
      <c r="AM247" s="19"/>
      <c r="AN247" s="19"/>
      <c r="AO247" s="19"/>
      <c r="AP247" s="19"/>
      <c r="AR247" s="3"/>
    </row>
    <row r="248" spans="6:44">
      <c r="Y248" s="19"/>
      <c r="Z248" s="19"/>
      <c r="AA248" s="183"/>
      <c r="AB248" s="209" t="s">
        <v>243</v>
      </c>
      <c r="AC248" s="110" t="s">
        <v>325</v>
      </c>
      <c r="AD248" s="111" t="s">
        <v>247</v>
      </c>
      <c r="AE248" s="167" t="str">
        <f t="shared" si="17"/>
        <v>青少年団体ＯＺＵリンピックa</v>
      </c>
      <c r="AF248" s="117" t="s">
        <v>246</v>
      </c>
      <c r="AG248" s="93"/>
      <c r="AH248" s="93"/>
      <c r="AI248" s="164"/>
      <c r="AJ248" s="93"/>
      <c r="AK248" s="165"/>
      <c r="AL248" s="19"/>
      <c r="AM248" s="19"/>
      <c r="AN248" s="19"/>
      <c r="AO248" s="19"/>
      <c r="AP248" s="19"/>
      <c r="AR248" s="3"/>
    </row>
    <row r="249" spans="6:44">
      <c r="Y249" s="19"/>
      <c r="Z249" s="19"/>
      <c r="AA249" s="183"/>
      <c r="AB249" s="209" t="s">
        <v>243</v>
      </c>
      <c r="AC249" s="110" t="s">
        <v>326</v>
      </c>
      <c r="AD249" s="111" t="s">
        <v>247</v>
      </c>
      <c r="AE249" s="167" t="str">
        <f t="shared" si="17"/>
        <v>青少年団体ときが森こども冒険プログラムa</v>
      </c>
      <c r="AF249" s="117" t="s">
        <v>246</v>
      </c>
      <c r="AG249" s="93"/>
      <c r="AH249" s="93"/>
      <c r="AI249" s="164"/>
      <c r="AJ249" s="93"/>
      <c r="AK249" s="165"/>
      <c r="AL249" s="19"/>
      <c r="AM249" s="19"/>
      <c r="AN249" s="19"/>
      <c r="AO249" s="19"/>
      <c r="AP249" s="19"/>
      <c r="AR249" s="3"/>
    </row>
    <row r="250" spans="6:44">
      <c r="Y250" s="19"/>
      <c r="Z250" s="19"/>
      <c r="AA250" s="183"/>
      <c r="AB250" s="210" t="s">
        <v>251</v>
      </c>
      <c r="AC250" s="122" t="s">
        <v>218</v>
      </c>
      <c r="AD250" s="123" t="s">
        <v>250</v>
      </c>
      <c r="AE250" s="168" t="str">
        <f t="shared" si="17"/>
        <v>青少年団体カヌー（平水版）［２人１艇］b</v>
      </c>
      <c r="AF250" s="124">
        <v>7500</v>
      </c>
      <c r="AG250" s="93"/>
      <c r="AH250" s="93"/>
      <c r="AI250" s="164"/>
      <c r="AJ250" s="93"/>
      <c r="AK250" s="165"/>
      <c r="AL250" s="19"/>
      <c r="AM250" s="19"/>
      <c r="AN250" s="19"/>
      <c r="AO250" s="19"/>
      <c r="AP250" s="19"/>
      <c r="AR250" s="3"/>
    </row>
    <row r="251" spans="6:44">
      <c r="Y251" s="19"/>
      <c r="Z251" s="19"/>
      <c r="AA251" s="183"/>
      <c r="AB251" s="210" t="s">
        <v>251</v>
      </c>
      <c r="AC251" s="122" t="s">
        <v>219</v>
      </c>
      <c r="AD251" s="123" t="s">
        <v>250</v>
      </c>
      <c r="AE251" s="168" t="str">
        <f t="shared" si="17"/>
        <v>青少年団体カヌー（平水版）［１人１艇］b</v>
      </c>
      <c r="AF251" s="124">
        <v>9000</v>
      </c>
      <c r="AG251" s="93"/>
      <c r="AH251" s="93"/>
      <c r="AI251" s="164"/>
      <c r="AJ251" s="93"/>
      <c r="AK251" s="165"/>
      <c r="AL251" s="19"/>
      <c r="AM251" s="19"/>
      <c r="AN251" s="19"/>
      <c r="AO251" s="19"/>
      <c r="AP251" s="19"/>
      <c r="AR251" s="3"/>
    </row>
    <row r="252" spans="6:44">
      <c r="Y252" s="19"/>
      <c r="Z252" s="19"/>
      <c r="AA252" s="183"/>
      <c r="AB252" s="210" t="s">
        <v>251</v>
      </c>
      <c r="AC252" s="122" t="s">
        <v>220</v>
      </c>
      <c r="AD252" s="123" t="s">
        <v>250</v>
      </c>
      <c r="AE252" s="168" t="str">
        <f t="shared" si="17"/>
        <v>青少年団体マウンテンバイクb</v>
      </c>
      <c r="AF252" s="124">
        <v>8000</v>
      </c>
      <c r="AG252" s="93"/>
      <c r="AH252" s="93"/>
      <c r="AI252" s="164"/>
      <c r="AJ252" s="93"/>
      <c r="AK252" s="165"/>
      <c r="AL252" s="19"/>
      <c r="AM252" s="19"/>
      <c r="AN252" s="19"/>
      <c r="AO252" s="19"/>
      <c r="AP252" s="19"/>
      <c r="AR252" s="3"/>
    </row>
    <row r="253" spans="6:44">
      <c r="Y253" s="19"/>
      <c r="Z253" s="19"/>
      <c r="AA253" s="183"/>
      <c r="AB253" s="210" t="s">
        <v>251</v>
      </c>
      <c r="AC253" s="122" t="s">
        <v>221</v>
      </c>
      <c r="AD253" s="123" t="s">
        <v>250</v>
      </c>
      <c r="AE253" s="168" t="str">
        <f t="shared" si="17"/>
        <v>青少年団体スポーツクライミングb</v>
      </c>
      <c r="AF253" s="124" t="s">
        <v>246</v>
      </c>
      <c r="AG253" s="93"/>
      <c r="AH253" s="93"/>
      <c r="AI253" s="164"/>
      <c r="AJ253" s="93"/>
      <c r="AK253" s="165"/>
      <c r="AL253" s="19"/>
      <c r="AM253" s="19"/>
      <c r="AN253" s="19"/>
      <c r="AO253" s="19"/>
      <c r="AP253" s="19"/>
      <c r="AR253" s="3"/>
    </row>
    <row r="254" spans="6:44">
      <c r="Y254" s="19"/>
      <c r="Z254" s="19"/>
      <c r="AA254" s="183"/>
      <c r="AB254" s="210" t="s">
        <v>251</v>
      </c>
      <c r="AC254" s="122" t="s">
        <v>222</v>
      </c>
      <c r="AD254" s="123" t="s">
        <v>250</v>
      </c>
      <c r="AE254" s="168" t="str">
        <f t="shared" si="17"/>
        <v>青少年団体カヌー（ショートツーリング）b</v>
      </c>
      <c r="AF254" s="124" t="s">
        <v>246</v>
      </c>
      <c r="AG254" s="93"/>
      <c r="AH254" s="93"/>
      <c r="AI254" s="164"/>
      <c r="AJ254" s="93"/>
      <c r="AK254" s="165"/>
      <c r="AL254" s="19"/>
      <c r="AM254" s="19"/>
      <c r="AN254" s="19"/>
      <c r="AO254" s="19"/>
      <c r="AP254" s="19"/>
      <c r="AR254" s="3"/>
    </row>
    <row r="255" spans="6:44">
      <c r="Y255" s="19"/>
      <c r="Z255" s="19"/>
      <c r="AA255" s="183"/>
      <c r="AB255" s="210" t="s">
        <v>251</v>
      </c>
      <c r="AC255" s="122" t="s">
        <v>224</v>
      </c>
      <c r="AD255" s="123" t="s">
        <v>250</v>
      </c>
      <c r="AE255" s="168" t="str">
        <f t="shared" si="17"/>
        <v>青少年団体カヌー（ミドルツーリング）b</v>
      </c>
      <c r="AF255" s="124" t="s">
        <v>246</v>
      </c>
      <c r="AG255" s="93"/>
      <c r="AH255" s="93"/>
      <c r="AI255" s="164"/>
      <c r="AJ255" s="93"/>
      <c r="AK255" s="165"/>
      <c r="AL255" s="19"/>
      <c r="AM255" s="19"/>
      <c r="AN255" s="19"/>
      <c r="AO255" s="19"/>
      <c r="AP255" s="19"/>
      <c r="AR255" s="3"/>
    </row>
    <row r="256" spans="6:44">
      <c r="Y256" s="19"/>
      <c r="Z256" s="19"/>
      <c r="AA256" s="183"/>
      <c r="AB256" s="210" t="s">
        <v>251</v>
      </c>
      <c r="AC256" s="122" t="s">
        <v>223</v>
      </c>
      <c r="AD256" s="123" t="s">
        <v>250</v>
      </c>
      <c r="AE256" s="168" t="str">
        <f t="shared" si="17"/>
        <v>青少年団体カヌー（ロングツーリング）b</v>
      </c>
      <c r="AF256" s="124" t="s">
        <v>246</v>
      </c>
      <c r="AG256" s="93"/>
      <c r="AH256" s="93"/>
      <c r="AI256" s="164"/>
      <c r="AJ256" s="93"/>
      <c r="AK256" s="165"/>
      <c r="AL256" s="19"/>
      <c r="AM256" s="19"/>
      <c r="AN256" s="19"/>
      <c r="AO256" s="19"/>
      <c r="AP256" s="19"/>
      <c r="AR256" s="3"/>
    </row>
    <row r="257" spans="25:44">
      <c r="Y257" s="19"/>
      <c r="Z257" s="19"/>
      <c r="AA257" s="183"/>
      <c r="AB257" s="210" t="s">
        <v>251</v>
      </c>
      <c r="AC257" s="122" t="s">
        <v>347</v>
      </c>
      <c r="AD257" s="123" t="s">
        <v>250</v>
      </c>
      <c r="AE257" s="168" t="str">
        <f t="shared" si="17"/>
        <v>青少年団体クラフト（竹とんぼ）b</v>
      </c>
      <c r="AF257" s="124">
        <v>6300</v>
      </c>
      <c r="AG257" s="93"/>
      <c r="AH257" s="93"/>
      <c r="AI257" s="164"/>
      <c r="AJ257" s="93"/>
      <c r="AK257" s="165"/>
      <c r="AL257" s="19"/>
      <c r="AM257" s="19"/>
      <c r="AN257" s="19"/>
      <c r="AO257" s="19"/>
      <c r="AP257" s="19"/>
      <c r="AR257" s="3"/>
    </row>
    <row r="258" spans="25:44">
      <c r="Y258" s="19"/>
      <c r="Z258" s="19"/>
      <c r="AA258" s="183"/>
      <c r="AB258" s="210" t="s">
        <v>251</v>
      </c>
      <c r="AC258" s="122" t="s">
        <v>225</v>
      </c>
      <c r="AD258" s="123" t="s">
        <v>250</v>
      </c>
      <c r="AE258" s="168" t="str">
        <f t="shared" si="17"/>
        <v>青少年団体エアロビクスダンスb</v>
      </c>
      <c r="AF258" s="124" t="s">
        <v>246</v>
      </c>
      <c r="AG258" s="93"/>
      <c r="AH258" s="93"/>
      <c r="AI258" s="164"/>
      <c r="AJ258" s="93"/>
      <c r="AK258" s="165"/>
      <c r="AL258" s="19"/>
      <c r="AM258" s="19"/>
      <c r="AN258" s="19"/>
      <c r="AO258" s="19"/>
      <c r="AP258" s="19"/>
      <c r="AR258" s="3"/>
    </row>
    <row r="259" spans="25:44">
      <c r="Y259" s="19"/>
      <c r="Z259" s="19"/>
      <c r="AA259" s="183"/>
      <c r="AB259" s="210" t="s">
        <v>251</v>
      </c>
      <c r="AC259" s="122" t="s">
        <v>226</v>
      </c>
      <c r="AD259" s="123" t="s">
        <v>250</v>
      </c>
      <c r="AE259" s="168" t="str">
        <f t="shared" si="17"/>
        <v>青少年団体座禅b</v>
      </c>
      <c r="AF259" s="124" t="s">
        <v>381</v>
      </c>
      <c r="AG259" s="93"/>
      <c r="AH259" s="93"/>
      <c r="AI259" s="164"/>
      <c r="AJ259" s="93"/>
      <c r="AK259" s="165"/>
      <c r="AL259" s="19"/>
      <c r="AM259" s="19"/>
      <c r="AN259" s="19"/>
      <c r="AO259" s="19"/>
      <c r="AP259" s="19"/>
      <c r="AR259" s="3"/>
    </row>
    <row r="260" spans="25:44">
      <c r="Y260" s="19"/>
      <c r="Z260" s="19"/>
      <c r="AA260" s="183"/>
      <c r="AB260" s="147" t="s">
        <v>251</v>
      </c>
      <c r="AC260" s="122" t="s">
        <v>232</v>
      </c>
      <c r="AD260" s="123" t="s">
        <v>250</v>
      </c>
      <c r="AE260" s="168" t="str">
        <f t="shared" si="17"/>
        <v>青少年団体自然観察b</v>
      </c>
      <c r="AF260" s="124" t="s">
        <v>246</v>
      </c>
      <c r="AG260" s="93"/>
      <c r="AH260" s="93"/>
      <c r="AI260" s="164"/>
      <c r="AJ260" s="93"/>
      <c r="AK260" s="165"/>
      <c r="AL260" s="19"/>
      <c r="AM260" s="19"/>
      <c r="AN260" s="19"/>
      <c r="AO260" s="19"/>
      <c r="AP260" s="19"/>
      <c r="AR260" s="3"/>
    </row>
    <row r="261" spans="25:44">
      <c r="Y261" s="19"/>
      <c r="Z261" s="19"/>
      <c r="AA261" s="183"/>
      <c r="AB261" s="210" t="s">
        <v>251</v>
      </c>
      <c r="AC261" s="122" t="s">
        <v>346</v>
      </c>
      <c r="AD261" s="123" t="s">
        <v>250</v>
      </c>
      <c r="AE261" s="168" t="str">
        <f t="shared" si="17"/>
        <v>青少年団体茶道b</v>
      </c>
      <c r="AF261" s="124">
        <v>6700</v>
      </c>
      <c r="AG261" s="93"/>
      <c r="AH261" s="93"/>
      <c r="AI261" s="164"/>
      <c r="AJ261" s="93"/>
      <c r="AK261" s="165"/>
      <c r="AL261" s="19"/>
      <c r="AM261" s="19"/>
      <c r="AN261" s="19"/>
      <c r="AO261" s="19"/>
      <c r="AP261" s="19"/>
      <c r="AR261" s="3"/>
    </row>
    <row r="262" spans="25:44">
      <c r="Y262" s="19"/>
      <c r="Z262" s="19"/>
      <c r="AA262" s="183"/>
      <c r="AB262" s="210" t="s">
        <v>251</v>
      </c>
      <c r="AC262" s="122" t="s">
        <v>233</v>
      </c>
      <c r="AD262" s="123" t="s">
        <v>250</v>
      </c>
      <c r="AE262" s="168" t="str">
        <f t="shared" si="17"/>
        <v>青少年団体天体観察b</v>
      </c>
      <c r="AF262" s="124" t="s">
        <v>246</v>
      </c>
      <c r="AG262" s="93"/>
      <c r="AH262" s="93"/>
      <c r="AI262" s="164"/>
      <c r="AJ262" s="93"/>
      <c r="AK262" s="165"/>
      <c r="AL262" s="19"/>
      <c r="AM262" s="19"/>
      <c r="AN262" s="19"/>
      <c r="AO262" s="19"/>
      <c r="AP262" s="19"/>
      <c r="AR262" s="3"/>
    </row>
    <row r="263" spans="25:44">
      <c r="Y263" s="19"/>
      <c r="Z263" s="19"/>
      <c r="AA263" s="183"/>
      <c r="AB263" s="210" t="s">
        <v>251</v>
      </c>
      <c r="AC263" s="122" t="s">
        <v>234</v>
      </c>
      <c r="AD263" s="123" t="s">
        <v>250</v>
      </c>
      <c r="AE263" s="168" t="str">
        <f t="shared" si="17"/>
        <v>青少年団体ウォークラリー2.4ｋｍb</v>
      </c>
      <c r="AF263" s="124" t="s">
        <v>246</v>
      </c>
      <c r="AG263" s="93"/>
      <c r="AH263" s="93"/>
      <c r="AI263" s="164"/>
      <c r="AJ263" s="93"/>
      <c r="AK263" s="165"/>
      <c r="AL263" s="19"/>
      <c r="AM263" s="19"/>
      <c r="AN263" s="19"/>
      <c r="AO263" s="19"/>
      <c r="AP263" s="19"/>
      <c r="AR263" s="3"/>
    </row>
    <row r="264" spans="25:44">
      <c r="Y264" s="19"/>
      <c r="Z264" s="19"/>
      <c r="AA264" s="183"/>
      <c r="AB264" s="210" t="s">
        <v>251</v>
      </c>
      <c r="AC264" s="122" t="s">
        <v>235</v>
      </c>
      <c r="AD264" s="123" t="s">
        <v>250</v>
      </c>
      <c r="AE264" s="168" t="str">
        <f t="shared" si="17"/>
        <v>青少年団体ウォークラリー5.4ｋｍb</v>
      </c>
      <c r="AF264" s="124" t="s">
        <v>246</v>
      </c>
      <c r="AG264" s="93"/>
      <c r="AH264" s="93"/>
      <c r="AI264" s="164"/>
      <c r="AJ264" s="93"/>
      <c r="AK264" s="165"/>
      <c r="AL264" s="19"/>
      <c r="AM264" s="19"/>
      <c r="AN264" s="19"/>
      <c r="AO264" s="19"/>
      <c r="AP264" s="19"/>
      <c r="AR264" s="3"/>
    </row>
    <row r="265" spans="25:44">
      <c r="Y265" s="19"/>
      <c r="Z265" s="19"/>
      <c r="AA265" s="183"/>
      <c r="AB265" s="210" t="s">
        <v>251</v>
      </c>
      <c r="AC265" s="122" t="s">
        <v>236</v>
      </c>
      <c r="AD265" s="123" t="s">
        <v>250</v>
      </c>
      <c r="AE265" s="168" t="str">
        <f t="shared" si="17"/>
        <v>青少年団体スコアオリエンテーリングb</v>
      </c>
      <c r="AF265" s="124" t="s">
        <v>246</v>
      </c>
      <c r="AG265" s="93"/>
      <c r="AH265" s="93"/>
      <c r="AI265" s="164"/>
      <c r="AJ265" s="93"/>
      <c r="AK265" s="165"/>
      <c r="AL265" s="19"/>
      <c r="AM265" s="19"/>
      <c r="AN265" s="19"/>
      <c r="AO265" s="19"/>
      <c r="AP265" s="19"/>
      <c r="AR265" s="3"/>
    </row>
    <row r="266" spans="25:44">
      <c r="Y266" s="19"/>
      <c r="Z266" s="19"/>
      <c r="AA266" s="183"/>
      <c r="AB266" s="210" t="s">
        <v>251</v>
      </c>
      <c r="AC266" s="122" t="s">
        <v>237</v>
      </c>
      <c r="AD266" s="123" t="s">
        <v>250</v>
      </c>
      <c r="AE266" s="168" t="str">
        <f t="shared" si="17"/>
        <v>青少年団体ビジュアルオリエンテーリングb</v>
      </c>
      <c r="AF266" s="124" t="s">
        <v>246</v>
      </c>
      <c r="AG266" s="93"/>
      <c r="AH266" s="93"/>
      <c r="AI266" s="164"/>
      <c r="AJ266" s="93"/>
      <c r="AK266" s="165"/>
      <c r="AL266" s="19"/>
      <c r="AM266" s="19"/>
      <c r="AN266" s="19"/>
      <c r="AO266" s="19"/>
      <c r="AP266" s="19"/>
      <c r="AR266" s="3"/>
    </row>
    <row r="267" spans="25:44">
      <c r="Y267" s="19"/>
      <c r="Z267" s="19"/>
      <c r="AA267" s="183"/>
      <c r="AB267" s="210" t="s">
        <v>251</v>
      </c>
      <c r="AC267" s="122" t="s">
        <v>238</v>
      </c>
      <c r="AD267" s="123" t="s">
        <v>250</v>
      </c>
      <c r="AE267" s="168" t="str">
        <f t="shared" si="17"/>
        <v>青少年団体館内動物ラリーb</v>
      </c>
      <c r="AF267" s="124" t="s">
        <v>246</v>
      </c>
      <c r="AG267" s="93"/>
      <c r="AH267" s="93"/>
      <c r="AI267" s="164"/>
      <c r="AJ267" s="93"/>
      <c r="AK267" s="165"/>
      <c r="AL267" s="19"/>
      <c r="AM267" s="19"/>
      <c r="AN267" s="19"/>
      <c r="AO267" s="19"/>
      <c r="AP267" s="19"/>
      <c r="AR267" s="3"/>
    </row>
    <row r="268" spans="25:44">
      <c r="Y268" s="19"/>
      <c r="Z268" s="19"/>
      <c r="AA268" s="183"/>
      <c r="AB268" s="210" t="s">
        <v>251</v>
      </c>
      <c r="AC268" s="122" t="s">
        <v>228</v>
      </c>
      <c r="AD268" s="123" t="s">
        <v>250</v>
      </c>
      <c r="AE268" s="168" t="str">
        <f t="shared" si="17"/>
        <v>青少年団体グループワークゲームb</v>
      </c>
      <c r="AF268" s="124" t="s">
        <v>246</v>
      </c>
      <c r="AG268" s="93"/>
      <c r="AH268" s="93"/>
      <c r="AI268" s="164"/>
      <c r="AJ268" s="93"/>
      <c r="AK268" s="165"/>
      <c r="AL268" s="19"/>
      <c r="AM268" s="19"/>
      <c r="AN268" s="19"/>
      <c r="AO268" s="19"/>
      <c r="AP268" s="19"/>
      <c r="AR268" s="3"/>
    </row>
    <row r="269" spans="25:44">
      <c r="Y269" s="19"/>
      <c r="Z269" s="19"/>
      <c r="AA269" s="183"/>
      <c r="AB269" s="210" t="s">
        <v>251</v>
      </c>
      <c r="AC269" s="122" t="s">
        <v>227</v>
      </c>
      <c r="AD269" s="123" t="s">
        <v>250</v>
      </c>
      <c r="AE269" s="168" t="str">
        <f t="shared" si="17"/>
        <v>青少年団体レクリエーション（キャンプファイヤー）b</v>
      </c>
      <c r="AF269" s="124" t="s">
        <v>246</v>
      </c>
      <c r="AG269" s="93"/>
      <c r="AH269" s="93"/>
      <c r="AI269" s="164"/>
      <c r="AJ269" s="93"/>
      <c r="AK269" s="165"/>
      <c r="AL269" s="19"/>
      <c r="AM269" s="19"/>
      <c r="AN269" s="19"/>
      <c r="AO269" s="19"/>
      <c r="AP269" s="19"/>
      <c r="AR269" s="3"/>
    </row>
    <row r="270" spans="25:44">
      <c r="Y270" s="19"/>
      <c r="Z270" s="19"/>
      <c r="AA270" s="183"/>
      <c r="AB270" s="210" t="s">
        <v>251</v>
      </c>
      <c r="AC270" s="122" t="s">
        <v>229</v>
      </c>
      <c r="AD270" s="123" t="s">
        <v>250</v>
      </c>
      <c r="AE270" s="168" t="str">
        <f t="shared" si="17"/>
        <v>青少年団体折り紙建築b</v>
      </c>
      <c r="AF270" s="124" t="s">
        <v>246</v>
      </c>
      <c r="AG270" s="93"/>
      <c r="AH270" s="93"/>
      <c r="AI270" s="164"/>
      <c r="AJ270" s="93"/>
      <c r="AK270" s="165"/>
      <c r="AL270" s="19"/>
      <c r="AM270" s="19"/>
      <c r="AN270" s="19"/>
      <c r="AO270" s="19"/>
      <c r="AP270" s="19"/>
      <c r="AR270" s="3"/>
    </row>
    <row r="271" spans="25:44">
      <c r="Y271" s="19"/>
      <c r="Z271" s="19"/>
      <c r="AA271" s="183"/>
      <c r="AB271" s="210" t="s">
        <v>251</v>
      </c>
      <c r="AC271" s="122" t="s">
        <v>230</v>
      </c>
      <c r="AD271" s="123" t="s">
        <v>250</v>
      </c>
      <c r="AE271" s="168" t="str">
        <f t="shared" si="17"/>
        <v>青少年団体うちわ作りb</v>
      </c>
      <c r="AF271" s="124" t="s">
        <v>246</v>
      </c>
      <c r="AG271" s="93"/>
      <c r="AH271" s="93"/>
      <c r="AI271" s="164"/>
      <c r="AJ271" s="93"/>
      <c r="AK271" s="165"/>
      <c r="AL271" s="19"/>
      <c r="AM271" s="19"/>
      <c r="AN271" s="19"/>
      <c r="AO271" s="19"/>
      <c r="AP271" s="19"/>
      <c r="AR271" s="3"/>
    </row>
    <row r="272" spans="25:44">
      <c r="Y272" s="19"/>
      <c r="Z272" s="19"/>
      <c r="AA272" s="183"/>
      <c r="AB272" s="210" t="s">
        <v>251</v>
      </c>
      <c r="AC272" s="122" t="s">
        <v>231</v>
      </c>
      <c r="AD272" s="123" t="s">
        <v>250</v>
      </c>
      <c r="AE272" s="168" t="str">
        <f t="shared" si="17"/>
        <v>青少年団体ストーンアートb</v>
      </c>
      <c r="AF272" s="124" t="s">
        <v>246</v>
      </c>
      <c r="AG272" s="93"/>
      <c r="AH272" s="93"/>
      <c r="AI272" s="164"/>
      <c r="AJ272" s="93"/>
      <c r="AK272" s="165"/>
      <c r="AL272" s="19"/>
      <c r="AM272" s="19"/>
      <c r="AN272" s="19"/>
      <c r="AO272" s="19"/>
      <c r="AP272" s="19"/>
      <c r="AR272" s="3"/>
    </row>
    <row r="273" spans="25:44">
      <c r="Y273" s="19"/>
      <c r="Z273" s="19"/>
      <c r="AA273" s="183"/>
      <c r="AB273" s="210" t="s">
        <v>251</v>
      </c>
      <c r="AC273" s="122" t="s">
        <v>239</v>
      </c>
      <c r="AD273" s="123" t="s">
        <v>250</v>
      </c>
      <c r="AE273" s="168" t="str">
        <f t="shared" si="17"/>
        <v>青少年団体ティッシュデザインb</v>
      </c>
      <c r="AF273" s="124" t="s">
        <v>246</v>
      </c>
      <c r="AG273" s="93"/>
      <c r="AH273" s="93"/>
      <c r="AI273" s="164"/>
      <c r="AJ273" s="93"/>
      <c r="AK273" s="165"/>
      <c r="AL273" s="19"/>
      <c r="AM273" s="19"/>
      <c r="AN273" s="19"/>
      <c r="AO273" s="19"/>
      <c r="AP273" s="19"/>
      <c r="AR273" s="3"/>
    </row>
    <row r="274" spans="25:44">
      <c r="Y274" s="19"/>
      <c r="Z274" s="19"/>
      <c r="AA274" s="183"/>
      <c r="AB274" s="210" t="s">
        <v>251</v>
      </c>
      <c r="AC274" s="122" t="s">
        <v>319</v>
      </c>
      <c r="AD274" s="123" t="s">
        <v>250</v>
      </c>
      <c r="AE274" s="168" t="str">
        <f t="shared" ref="AE274:AE378" si="20">AB274&amp;AC274&amp;AD274</f>
        <v>青少年団体屋内ボルダーb</v>
      </c>
      <c r="AF274" s="124" t="s">
        <v>246</v>
      </c>
      <c r="AG274" s="93"/>
      <c r="AH274" s="93"/>
      <c r="AI274" s="164"/>
      <c r="AJ274" s="93"/>
      <c r="AK274" s="165"/>
      <c r="AL274" s="19"/>
      <c r="AM274" s="19"/>
      <c r="AN274" s="19"/>
      <c r="AO274" s="19"/>
      <c r="AP274" s="19"/>
      <c r="AR274" s="3"/>
    </row>
    <row r="275" spans="25:44">
      <c r="Y275" s="19"/>
      <c r="Z275" s="19"/>
      <c r="AA275" s="183"/>
      <c r="AB275" s="210" t="s">
        <v>251</v>
      </c>
      <c r="AC275" s="122" t="s">
        <v>106</v>
      </c>
      <c r="AD275" s="123" t="s">
        <v>250</v>
      </c>
      <c r="AE275" s="168" t="str">
        <f t="shared" si="20"/>
        <v>青少年団体野外炊飯b</v>
      </c>
      <c r="AF275" s="124" t="s">
        <v>246</v>
      </c>
      <c r="AG275" s="93"/>
      <c r="AH275" s="93"/>
      <c r="AI275" s="164"/>
      <c r="AJ275" s="93"/>
      <c r="AK275" s="165"/>
      <c r="AL275" s="19"/>
      <c r="AM275" s="19"/>
      <c r="AN275" s="19"/>
      <c r="AO275" s="19"/>
      <c r="AP275" s="19"/>
      <c r="AR275" s="3"/>
    </row>
    <row r="276" spans="25:44">
      <c r="Y276" s="19"/>
      <c r="Z276" s="19"/>
      <c r="AA276" s="183"/>
      <c r="AB276" s="210" t="s">
        <v>251</v>
      </c>
      <c r="AC276" s="122" t="s">
        <v>403</v>
      </c>
      <c r="AD276" s="123" t="s">
        <v>250</v>
      </c>
      <c r="AE276" s="168" t="str">
        <f t="shared" si="20"/>
        <v>青少年団体ユニカール（ニュースポーツ）b</v>
      </c>
      <c r="AF276" s="124" t="s">
        <v>246</v>
      </c>
      <c r="AG276" s="93"/>
      <c r="AH276" s="93"/>
      <c r="AI276" s="164"/>
      <c r="AJ276" s="93"/>
      <c r="AK276" s="165"/>
      <c r="AL276" s="19"/>
      <c r="AM276" s="19"/>
      <c r="AN276" s="19"/>
      <c r="AO276" s="19"/>
      <c r="AP276" s="19"/>
      <c r="AR276" s="3"/>
    </row>
    <row r="277" spans="25:44">
      <c r="Y277" s="19"/>
      <c r="Z277" s="19"/>
      <c r="AA277" s="183"/>
      <c r="AB277" s="210" t="s">
        <v>251</v>
      </c>
      <c r="AC277" s="122" t="s">
        <v>404</v>
      </c>
      <c r="AD277" s="123" t="s">
        <v>250</v>
      </c>
      <c r="AE277" s="168" t="str">
        <f t="shared" si="20"/>
        <v>青少年団体キンボール（ニュースポーツ）b</v>
      </c>
      <c r="AF277" s="124" t="s">
        <v>246</v>
      </c>
      <c r="AG277" s="93"/>
      <c r="AH277" s="93"/>
      <c r="AI277" s="164"/>
      <c r="AJ277" s="93"/>
      <c r="AK277" s="165"/>
      <c r="AL277" s="19"/>
      <c r="AM277" s="19"/>
      <c r="AN277" s="19"/>
      <c r="AO277" s="19"/>
      <c r="AP277" s="19"/>
      <c r="AR277" s="3"/>
    </row>
    <row r="278" spans="25:44">
      <c r="Y278" s="19"/>
      <c r="Z278" s="19"/>
      <c r="AA278" s="183"/>
      <c r="AB278" s="210" t="s">
        <v>251</v>
      </c>
      <c r="AC278" s="122" t="s">
        <v>405</v>
      </c>
      <c r="AD278" s="123" t="s">
        <v>250</v>
      </c>
      <c r="AE278" s="168" t="str">
        <f t="shared" si="20"/>
        <v>青少年団体クッブ（ニュースポーツ）b</v>
      </c>
      <c r="AF278" s="124" t="s">
        <v>246</v>
      </c>
      <c r="AG278" s="93"/>
      <c r="AH278" s="93"/>
      <c r="AI278" s="164"/>
      <c r="AJ278" s="93"/>
      <c r="AK278" s="165"/>
      <c r="AL278" s="19"/>
      <c r="AM278" s="19"/>
      <c r="AN278" s="19"/>
      <c r="AO278" s="19"/>
      <c r="AP278" s="19"/>
      <c r="AR278" s="3"/>
    </row>
    <row r="279" spans="25:44">
      <c r="Y279" s="19"/>
      <c r="Z279" s="19"/>
      <c r="AA279" s="183"/>
      <c r="AB279" s="210" t="s">
        <v>251</v>
      </c>
      <c r="AC279" s="122" t="s">
        <v>406</v>
      </c>
      <c r="AD279" s="123" t="s">
        <v>250</v>
      </c>
      <c r="AE279" s="168" t="str">
        <f t="shared" si="20"/>
        <v>青少年団体フライングディスクゴルフ（ニュースポーツ）b</v>
      </c>
      <c r="AF279" s="124" t="s">
        <v>246</v>
      </c>
      <c r="AG279" s="93"/>
      <c r="AH279" s="93"/>
      <c r="AI279" s="164"/>
      <c r="AJ279" s="93"/>
      <c r="AK279" s="165"/>
      <c r="AL279" s="19"/>
      <c r="AM279" s="19"/>
      <c r="AN279" s="19"/>
      <c r="AO279" s="19"/>
      <c r="AP279" s="19"/>
      <c r="AR279" s="3"/>
    </row>
    <row r="280" spans="25:44">
      <c r="Y280" s="19"/>
      <c r="Z280" s="19"/>
      <c r="AA280" s="183"/>
      <c r="AB280" s="210" t="s">
        <v>251</v>
      </c>
      <c r="AC280" s="122" t="s">
        <v>407</v>
      </c>
      <c r="AD280" s="123" t="s">
        <v>250</v>
      </c>
      <c r="AE280" s="168" t="str">
        <f t="shared" si="20"/>
        <v>青少年団体グラウンドゴルフ（ニュースポーツ）b</v>
      </c>
      <c r="AF280" s="124" t="s">
        <v>246</v>
      </c>
      <c r="AG280" s="93"/>
      <c r="AH280" s="93"/>
      <c r="AI280" s="164"/>
      <c r="AJ280" s="93"/>
      <c r="AK280" s="165"/>
      <c r="AL280" s="19"/>
      <c r="AM280" s="19"/>
      <c r="AN280" s="19"/>
      <c r="AO280" s="19"/>
      <c r="AP280" s="19"/>
      <c r="AR280" s="3"/>
    </row>
    <row r="281" spans="25:44">
      <c r="Y281" s="19"/>
      <c r="Z281" s="19"/>
      <c r="AA281" s="183"/>
      <c r="AB281" s="210" t="s">
        <v>251</v>
      </c>
      <c r="AC281" s="122" t="s">
        <v>408</v>
      </c>
      <c r="AD281" s="123" t="s">
        <v>250</v>
      </c>
      <c r="AE281" s="168" t="str">
        <f t="shared" si="20"/>
        <v>青少年団体インディアカ（ニュースポーツ）b</v>
      </c>
      <c r="AF281" s="124" t="s">
        <v>246</v>
      </c>
      <c r="AG281" s="93"/>
      <c r="AH281" s="93"/>
      <c r="AI281" s="164"/>
      <c r="AJ281" s="93"/>
      <c r="AK281" s="165"/>
      <c r="AL281" s="19"/>
      <c r="AM281" s="19"/>
      <c r="AN281" s="19"/>
      <c r="AO281" s="19"/>
      <c r="AP281" s="19"/>
    </row>
    <row r="282" spans="25:44">
      <c r="Y282" s="19"/>
      <c r="Z282" s="19"/>
      <c r="AA282" s="183"/>
      <c r="AB282" s="210" t="s">
        <v>251</v>
      </c>
      <c r="AC282" s="122" t="s">
        <v>409</v>
      </c>
      <c r="AD282" s="123" t="s">
        <v>250</v>
      </c>
      <c r="AE282" s="168" t="str">
        <f t="shared" si="20"/>
        <v>青少年団体ペタンク（ニュースポーツ）b</v>
      </c>
      <c r="AF282" s="124" t="s">
        <v>246</v>
      </c>
      <c r="AG282" s="93"/>
      <c r="AH282" s="93"/>
      <c r="AI282" s="164"/>
      <c r="AJ282" s="93"/>
      <c r="AK282" s="165"/>
      <c r="AL282" s="19"/>
      <c r="AM282" s="19"/>
      <c r="AN282" s="19"/>
      <c r="AO282" s="19"/>
      <c r="AP282" s="19"/>
    </row>
    <row r="283" spans="25:44">
      <c r="Y283" s="19"/>
      <c r="Z283" s="19"/>
      <c r="AA283" s="183"/>
      <c r="AB283" s="210" t="s">
        <v>251</v>
      </c>
      <c r="AC283" s="122" t="s">
        <v>410</v>
      </c>
      <c r="AD283" s="123" t="s">
        <v>250</v>
      </c>
      <c r="AE283" s="168" t="str">
        <f t="shared" si="20"/>
        <v>青少年団体ボッチャ（ニュースポーツ）b</v>
      </c>
      <c r="AF283" s="124" t="s">
        <v>246</v>
      </c>
      <c r="AG283" s="93"/>
      <c r="AH283" s="93"/>
      <c r="AI283" s="164"/>
      <c r="AJ283" s="93"/>
      <c r="AK283" s="165"/>
      <c r="AL283" s="19"/>
      <c r="AM283" s="19"/>
      <c r="AN283" s="19"/>
      <c r="AO283" s="19"/>
      <c r="AP283" s="19"/>
    </row>
    <row r="284" spans="25:44">
      <c r="Y284" s="19"/>
      <c r="Z284" s="19"/>
      <c r="AA284" s="183"/>
      <c r="AB284" s="210" t="s">
        <v>251</v>
      </c>
      <c r="AC284" s="122" t="s">
        <v>321</v>
      </c>
      <c r="AD284" s="123" t="s">
        <v>250</v>
      </c>
      <c r="AE284" s="168" t="str">
        <f t="shared" si="20"/>
        <v>青少年団体ドミノ（室内）b</v>
      </c>
      <c r="AF284" s="124" t="s">
        <v>246</v>
      </c>
      <c r="AG284" s="93"/>
      <c r="AH284" s="93"/>
      <c r="AI284" s="164"/>
      <c r="AJ284" s="93"/>
      <c r="AK284" s="165"/>
      <c r="AL284" s="19"/>
      <c r="AM284" s="19"/>
      <c r="AN284" s="19"/>
      <c r="AO284" s="19"/>
      <c r="AP284" s="19"/>
    </row>
    <row r="285" spans="25:44">
      <c r="Y285" s="19"/>
      <c r="Z285" s="19"/>
      <c r="AA285" s="183"/>
      <c r="AB285" s="210" t="s">
        <v>251</v>
      </c>
      <c r="AC285" s="122" t="s">
        <v>322</v>
      </c>
      <c r="AD285" s="123" t="s">
        <v>250</v>
      </c>
      <c r="AE285" s="168" t="str">
        <f t="shared" si="20"/>
        <v>青少年団体カプラブロック（室内）b</v>
      </c>
      <c r="AF285" s="124" t="s">
        <v>246</v>
      </c>
      <c r="AG285" s="93"/>
      <c r="AH285" s="93"/>
      <c r="AI285" s="164"/>
      <c r="AJ285" s="93"/>
      <c r="AK285" s="165"/>
      <c r="AL285" s="19"/>
      <c r="AM285" s="19"/>
      <c r="AN285" s="19"/>
      <c r="AO285" s="19"/>
      <c r="AP285" s="19"/>
    </row>
    <row r="286" spans="25:44">
      <c r="Y286" s="19"/>
      <c r="Z286" s="19"/>
      <c r="AA286" s="183"/>
      <c r="AB286" s="210" t="s">
        <v>251</v>
      </c>
      <c r="AC286" s="122" t="s">
        <v>411</v>
      </c>
      <c r="AD286" s="123" t="s">
        <v>250</v>
      </c>
      <c r="AE286" s="168" t="str">
        <f t="shared" si="20"/>
        <v>青少年団体Xロープバトル（ニュースポーツ）b</v>
      </c>
      <c r="AF286" s="124" t="s">
        <v>246</v>
      </c>
      <c r="AG286" s="93"/>
      <c r="AH286" s="93"/>
      <c r="AI286" s="164"/>
      <c r="AJ286" s="93"/>
      <c r="AK286" s="165"/>
      <c r="AL286" s="19"/>
      <c r="AM286" s="19"/>
      <c r="AN286" s="19"/>
      <c r="AO286" s="19"/>
      <c r="AP286" s="19"/>
    </row>
    <row r="287" spans="25:44">
      <c r="Y287" s="19"/>
      <c r="Z287" s="19"/>
      <c r="AA287" s="183"/>
      <c r="AB287" s="210" t="s">
        <v>251</v>
      </c>
      <c r="AC287" s="122" t="s">
        <v>323</v>
      </c>
      <c r="AD287" s="123" t="s">
        <v>250</v>
      </c>
      <c r="AE287" s="168" t="str">
        <f t="shared" si="20"/>
        <v>青少年団体キャンプファイヤーb</v>
      </c>
      <c r="AF287" s="124" t="s">
        <v>246</v>
      </c>
      <c r="AG287" s="93"/>
      <c r="AH287" s="93"/>
      <c r="AI287" s="164"/>
      <c r="AJ287" s="93"/>
      <c r="AK287" s="165"/>
      <c r="AL287" s="19"/>
      <c r="AM287" s="19"/>
      <c r="AN287" s="19"/>
      <c r="AO287" s="19"/>
      <c r="AP287" s="19"/>
    </row>
    <row r="288" spans="25:44">
      <c r="Y288" s="19"/>
      <c r="Z288" s="19"/>
      <c r="AA288" s="183"/>
      <c r="AB288" s="210" t="s">
        <v>251</v>
      </c>
      <c r="AC288" s="122" t="s">
        <v>324</v>
      </c>
      <c r="AD288" s="123" t="s">
        <v>250</v>
      </c>
      <c r="AE288" s="168" t="str">
        <f t="shared" si="20"/>
        <v>青少年団体キャンドルサービスb</v>
      </c>
      <c r="AF288" s="124" t="s">
        <v>246</v>
      </c>
      <c r="AG288" s="93"/>
      <c r="AH288" s="93"/>
      <c r="AI288" s="164"/>
      <c r="AJ288" s="93"/>
      <c r="AK288" s="165"/>
      <c r="AL288" s="19"/>
      <c r="AM288" s="19"/>
      <c r="AN288" s="19"/>
      <c r="AO288" s="19"/>
      <c r="AP288" s="19"/>
    </row>
    <row r="289" spans="25:44">
      <c r="Y289" s="19"/>
      <c r="Z289" s="19"/>
      <c r="AA289" s="183"/>
      <c r="AB289" s="210" t="s">
        <v>251</v>
      </c>
      <c r="AC289" s="122" t="s">
        <v>325</v>
      </c>
      <c r="AD289" s="123" t="s">
        <v>250</v>
      </c>
      <c r="AE289" s="168" t="str">
        <f t="shared" si="20"/>
        <v>青少年団体ＯＺＵリンピックb</v>
      </c>
      <c r="AF289" s="124" t="s">
        <v>246</v>
      </c>
      <c r="AG289" s="93"/>
      <c r="AH289" s="93"/>
      <c r="AI289" s="164"/>
      <c r="AJ289" s="93"/>
      <c r="AK289" s="165"/>
      <c r="AL289" s="19"/>
      <c r="AM289" s="19"/>
      <c r="AN289" s="19"/>
      <c r="AO289" s="19"/>
      <c r="AP289" s="19"/>
    </row>
    <row r="290" spans="25:44">
      <c r="Y290" s="19"/>
      <c r="Z290" s="19"/>
      <c r="AA290" s="183"/>
      <c r="AB290" s="210" t="s">
        <v>251</v>
      </c>
      <c r="AC290" s="122" t="s">
        <v>326</v>
      </c>
      <c r="AD290" s="123" t="s">
        <v>250</v>
      </c>
      <c r="AE290" s="168" t="str">
        <f t="shared" si="20"/>
        <v>青少年団体ときが森こども冒険プログラムb</v>
      </c>
      <c r="AF290" s="124" t="s">
        <v>246</v>
      </c>
      <c r="AG290" s="93"/>
      <c r="AH290" s="93"/>
      <c r="AI290" s="164"/>
      <c r="AJ290" s="93"/>
      <c r="AK290" s="165"/>
      <c r="AL290" s="19"/>
      <c r="AM290" s="19"/>
      <c r="AN290" s="19"/>
      <c r="AO290" s="19"/>
      <c r="AP290" s="19"/>
    </row>
    <row r="291" spans="25:44">
      <c r="Y291" s="19"/>
      <c r="Z291" s="19"/>
      <c r="AA291" s="183"/>
      <c r="AB291" s="211" t="s">
        <v>251</v>
      </c>
      <c r="AC291" s="198" t="s">
        <v>218</v>
      </c>
      <c r="AD291" s="199" t="s">
        <v>248</v>
      </c>
      <c r="AE291" s="200" t="str">
        <f t="shared" si="20"/>
        <v>青少年団体カヌー（平水版）［２人１艇］c</v>
      </c>
      <c r="AF291" s="201">
        <v>7500</v>
      </c>
      <c r="AG291" s="93"/>
      <c r="AH291" s="93"/>
      <c r="AI291" s="164"/>
      <c r="AJ291" s="93"/>
      <c r="AK291" s="165"/>
      <c r="AL291" s="19"/>
      <c r="AM291" s="19"/>
      <c r="AN291" s="19"/>
      <c r="AO291" s="19"/>
      <c r="AP291" s="19"/>
      <c r="AR291" s="3"/>
    </row>
    <row r="292" spans="25:44">
      <c r="Y292" s="19"/>
      <c r="AB292" s="211" t="s">
        <v>251</v>
      </c>
      <c r="AC292" s="198" t="s">
        <v>219</v>
      </c>
      <c r="AD292" s="199" t="s">
        <v>248</v>
      </c>
      <c r="AE292" s="200" t="str">
        <f t="shared" si="20"/>
        <v>青少年団体カヌー（平水版）［１人１艇］c</v>
      </c>
      <c r="AF292" s="201" t="s">
        <v>246</v>
      </c>
      <c r="AG292" s="93"/>
      <c r="AH292" s="93"/>
      <c r="AI292" s="164"/>
      <c r="AJ292" s="93"/>
      <c r="AK292" s="165"/>
      <c r="AL292" s="19"/>
      <c r="AM292" s="19"/>
      <c r="AN292" s="19"/>
      <c r="AO292" s="19"/>
      <c r="AP292" s="19"/>
      <c r="AR292" s="3"/>
    </row>
    <row r="293" spans="25:44">
      <c r="Y293" s="19"/>
      <c r="AB293" s="211" t="s">
        <v>251</v>
      </c>
      <c r="AC293" s="198" t="s">
        <v>220</v>
      </c>
      <c r="AD293" s="199" t="s">
        <v>248</v>
      </c>
      <c r="AE293" s="200" t="str">
        <f t="shared" si="20"/>
        <v>青少年団体マウンテンバイクc</v>
      </c>
      <c r="AF293" s="201">
        <v>8000</v>
      </c>
      <c r="AG293" s="93"/>
      <c r="AH293" s="93"/>
      <c r="AI293" s="164"/>
      <c r="AJ293" s="93"/>
      <c r="AK293" s="165"/>
      <c r="AL293" s="19"/>
      <c r="AM293" s="19"/>
      <c r="AN293" s="19"/>
      <c r="AO293" s="19"/>
      <c r="AP293" s="19"/>
      <c r="AR293" s="3"/>
    </row>
    <row r="294" spans="25:44">
      <c r="Y294" s="19"/>
      <c r="AB294" s="211" t="s">
        <v>251</v>
      </c>
      <c r="AC294" s="198" t="s">
        <v>221</v>
      </c>
      <c r="AD294" s="199" t="s">
        <v>248</v>
      </c>
      <c r="AE294" s="200" t="str">
        <f t="shared" si="20"/>
        <v>青少年団体スポーツクライミングc</v>
      </c>
      <c r="AF294" s="201" t="s">
        <v>246</v>
      </c>
      <c r="AG294" s="93"/>
      <c r="AH294" s="93"/>
      <c r="AI294" s="164"/>
      <c r="AJ294" s="93"/>
      <c r="AK294" s="165"/>
      <c r="AL294" s="19"/>
      <c r="AM294" s="19"/>
      <c r="AN294" s="19"/>
      <c r="AO294" s="19"/>
      <c r="AP294" s="19"/>
      <c r="AR294" s="3"/>
    </row>
    <row r="295" spans="25:44">
      <c r="Y295" s="19"/>
      <c r="AB295" s="211" t="s">
        <v>251</v>
      </c>
      <c r="AC295" s="198" t="s">
        <v>222</v>
      </c>
      <c r="AD295" s="199" t="s">
        <v>248</v>
      </c>
      <c r="AE295" s="200" t="str">
        <f t="shared" si="20"/>
        <v>青少年団体カヌー（ショートツーリング）c</v>
      </c>
      <c r="AF295" s="201" t="s">
        <v>246</v>
      </c>
      <c r="AG295" s="93"/>
      <c r="AH295" s="93"/>
      <c r="AI295" s="164"/>
      <c r="AJ295" s="93"/>
      <c r="AK295" s="165"/>
      <c r="AL295" s="19"/>
      <c r="AM295" s="19"/>
      <c r="AN295" s="19"/>
      <c r="AO295" s="19"/>
      <c r="AP295" s="19"/>
      <c r="AR295" s="3"/>
    </row>
    <row r="296" spans="25:44">
      <c r="Y296" s="19"/>
      <c r="AB296" s="211" t="s">
        <v>251</v>
      </c>
      <c r="AC296" s="198" t="s">
        <v>224</v>
      </c>
      <c r="AD296" s="199" t="s">
        <v>248</v>
      </c>
      <c r="AE296" s="200" t="str">
        <f t="shared" si="20"/>
        <v>青少年団体カヌー（ミドルツーリング）c</v>
      </c>
      <c r="AF296" s="201" t="s">
        <v>246</v>
      </c>
      <c r="AG296" s="93"/>
      <c r="AH296" s="93"/>
      <c r="AI296" s="164"/>
      <c r="AJ296" s="93"/>
      <c r="AK296" s="165"/>
      <c r="AL296" s="19"/>
      <c r="AM296" s="19"/>
      <c r="AN296" s="19"/>
      <c r="AO296" s="19"/>
      <c r="AP296" s="19"/>
      <c r="AR296" s="3"/>
    </row>
    <row r="297" spans="25:44">
      <c r="Y297" s="19"/>
      <c r="AB297" s="211" t="s">
        <v>251</v>
      </c>
      <c r="AC297" s="198" t="s">
        <v>223</v>
      </c>
      <c r="AD297" s="199" t="s">
        <v>248</v>
      </c>
      <c r="AE297" s="200" t="str">
        <f t="shared" si="20"/>
        <v>青少年団体カヌー（ロングツーリング）c</v>
      </c>
      <c r="AF297" s="201" t="s">
        <v>246</v>
      </c>
      <c r="AG297" s="93"/>
      <c r="AH297" s="93"/>
      <c r="AI297" s="164"/>
      <c r="AJ297" s="93"/>
      <c r="AK297" s="165"/>
      <c r="AL297" s="19"/>
      <c r="AM297" s="19"/>
      <c r="AN297" s="19"/>
      <c r="AO297" s="19"/>
      <c r="AP297" s="19"/>
      <c r="AR297" s="3"/>
    </row>
    <row r="298" spans="25:44">
      <c r="Y298" s="19"/>
      <c r="AB298" s="211" t="s">
        <v>251</v>
      </c>
      <c r="AC298" s="198" t="s">
        <v>347</v>
      </c>
      <c r="AD298" s="199" t="s">
        <v>248</v>
      </c>
      <c r="AE298" s="200" t="str">
        <f t="shared" si="20"/>
        <v>青少年団体クラフト（竹とんぼ）c</v>
      </c>
      <c r="AF298" s="201">
        <v>6300</v>
      </c>
      <c r="AG298" s="93"/>
      <c r="AH298" s="93"/>
      <c r="AI298" s="164"/>
      <c r="AJ298" s="93"/>
      <c r="AK298" s="165"/>
      <c r="AL298" s="19"/>
      <c r="AM298" s="19"/>
      <c r="AN298" s="19"/>
      <c r="AO298" s="19"/>
      <c r="AP298" s="19"/>
      <c r="AR298" s="3"/>
    </row>
    <row r="299" spans="25:44">
      <c r="Y299" s="19"/>
      <c r="AB299" s="211" t="s">
        <v>251</v>
      </c>
      <c r="AC299" s="198" t="s">
        <v>225</v>
      </c>
      <c r="AD299" s="199" t="s">
        <v>248</v>
      </c>
      <c r="AE299" s="200" t="str">
        <f t="shared" si="20"/>
        <v>青少年団体エアロビクスダンスc</v>
      </c>
      <c r="AF299" s="201" t="s">
        <v>246</v>
      </c>
      <c r="AG299" s="93"/>
      <c r="AH299" s="93"/>
      <c r="AI299" s="164"/>
      <c r="AJ299" s="93"/>
      <c r="AK299" s="165"/>
      <c r="AL299" s="19"/>
      <c r="AM299" s="19"/>
      <c r="AN299" s="19"/>
      <c r="AO299" s="19"/>
      <c r="AP299" s="19"/>
      <c r="AR299" s="3"/>
    </row>
    <row r="300" spans="25:44">
      <c r="Y300" s="19"/>
      <c r="AB300" s="211" t="s">
        <v>251</v>
      </c>
      <c r="AC300" s="198" t="s">
        <v>226</v>
      </c>
      <c r="AD300" s="199" t="s">
        <v>248</v>
      </c>
      <c r="AE300" s="200" t="str">
        <f t="shared" si="20"/>
        <v>青少年団体座禅c</v>
      </c>
      <c r="AF300" s="201" t="s">
        <v>381</v>
      </c>
      <c r="AG300" s="93"/>
      <c r="AH300" s="93"/>
      <c r="AI300" s="164"/>
      <c r="AJ300" s="93"/>
      <c r="AK300" s="165"/>
      <c r="AL300" s="19"/>
      <c r="AM300" s="19"/>
      <c r="AN300" s="19"/>
      <c r="AO300" s="19"/>
      <c r="AP300" s="19"/>
      <c r="AR300" s="3"/>
    </row>
    <row r="301" spans="25:44">
      <c r="Y301" s="19"/>
      <c r="AB301" s="211" t="s">
        <v>251</v>
      </c>
      <c r="AC301" s="198" t="s">
        <v>232</v>
      </c>
      <c r="AD301" s="199" t="s">
        <v>248</v>
      </c>
      <c r="AE301" s="200" t="str">
        <f t="shared" si="20"/>
        <v>青少年団体自然観察c</v>
      </c>
      <c r="AF301" s="201" t="s">
        <v>246</v>
      </c>
      <c r="AG301" s="93"/>
      <c r="AH301" s="93"/>
      <c r="AI301" s="164"/>
      <c r="AJ301" s="93"/>
      <c r="AK301" s="165"/>
      <c r="AL301" s="19"/>
      <c r="AM301" s="19"/>
      <c r="AN301" s="19"/>
      <c r="AO301" s="19"/>
      <c r="AP301" s="19"/>
      <c r="AR301" s="3"/>
    </row>
    <row r="302" spans="25:44">
      <c r="Y302" s="19"/>
      <c r="AB302" s="211" t="s">
        <v>251</v>
      </c>
      <c r="AC302" s="198" t="s">
        <v>346</v>
      </c>
      <c r="AD302" s="199" t="s">
        <v>248</v>
      </c>
      <c r="AE302" s="200" t="str">
        <f t="shared" si="20"/>
        <v>青少年団体茶道c</v>
      </c>
      <c r="AF302" s="201">
        <v>6700</v>
      </c>
      <c r="AG302" s="93"/>
      <c r="AH302" s="93"/>
      <c r="AI302" s="164"/>
      <c r="AJ302" s="93"/>
      <c r="AK302" s="165"/>
      <c r="AL302" s="19"/>
      <c r="AM302" s="19"/>
      <c r="AN302" s="19"/>
      <c r="AO302" s="19"/>
      <c r="AP302" s="19"/>
      <c r="AR302" s="3"/>
    </row>
    <row r="303" spans="25:44">
      <c r="Y303" s="19"/>
      <c r="AB303" s="211" t="s">
        <v>251</v>
      </c>
      <c r="AC303" s="198" t="s">
        <v>233</v>
      </c>
      <c r="AD303" s="199" t="s">
        <v>248</v>
      </c>
      <c r="AE303" s="200" t="str">
        <f t="shared" si="20"/>
        <v>青少年団体天体観察c</v>
      </c>
      <c r="AF303" s="201" t="s">
        <v>246</v>
      </c>
      <c r="AG303" s="93"/>
      <c r="AH303" s="93"/>
      <c r="AI303" s="164"/>
      <c r="AJ303" s="93"/>
      <c r="AK303" s="165"/>
      <c r="AL303" s="19"/>
      <c r="AM303" s="19"/>
      <c r="AN303" s="19"/>
      <c r="AO303" s="19"/>
      <c r="AP303" s="19"/>
      <c r="AR303" s="3"/>
    </row>
    <row r="304" spans="25:44">
      <c r="Y304" s="19"/>
      <c r="AB304" s="211" t="s">
        <v>251</v>
      </c>
      <c r="AC304" s="198" t="s">
        <v>234</v>
      </c>
      <c r="AD304" s="199" t="s">
        <v>248</v>
      </c>
      <c r="AE304" s="200" t="str">
        <f t="shared" si="20"/>
        <v>青少年団体ウォークラリー2.4ｋｍc</v>
      </c>
      <c r="AF304" s="201" t="s">
        <v>246</v>
      </c>
      <c r="AG304" s="93"/>
      <c r="AH304" s="93"/>
      <c r="AI304" s="164"/>
      <c r="AJ304" s="93"/>
      <c r="AK304" s="165"/>
      <c r="AL304" s="19"/>
      <c r="AM304" s="19"/>
      <c r="AN304" s="19"/>
      <c r="AO304" s="19"/>
      <c r="AP304" s="19"/>
      <c r="AR304" s="3"/>
    </row>
    <row r="305" spans="25:44">
      <c r="Y305" s="19"/>
      <c r="AB305" s="211" t="s">
        <v>251</v>
      </c>
      <c r="AC305" s="198" t="s">
        <v>235</v>
      </c>
      <c r="AD305" s="199" t="s">
        <v>248</v>
      </c>
      <c r="AE305" s="200" t="str">
        <f t="shared" si="20"/>
        <v>青少年団体ウォークラリー5.4ｋｍc</v>
      </c>
      <c r="AF305" s="201" t="s">
        <v>246</v>
      </c>
      <c r="AG305" s="93"/>
      <c r="AH305" s="93"/>
      <c r="AI305" s="164"/>
      <c r="AJ305" s="93"/>
      <c r="AK305" s="165"/>
      <c r="AL305" s="19"/>
      <c r="AM305" s="19"/>
      <c r="AN305" s="19"/>
      <c r="AO305" s="19"/>
      <c r="AP305" s="19"/>
      <c r="AR305" s="3"/>
    </row>
    <row r="306" spans="25:44">
      <c r="Y306" s="19"/>
      <c r="AB306" s="211" t="s">
        <v>251</v>
      </c>
      <c r="AC306" s="198" t="s">
        <v>236</v>
      </c>
      <c r="AD306" s="199" t="s">
        <v>248</v>
      </c>
      <c r="AE306" s="200" t="str">
        <f t="shared" si="20"/>
        <v>青少年団体スコアオリエンテーリングc</v>
      </c>
      <c r="AF306" s="201" t="s">
        <v>246</v>
      </c>
      <c r="AG306" s="93"/>
      <c r="AH306" s="93"/>
      <c r="AI306" s="164"/>
      <c r="AJ306" s="93"/>
      <c r="AK306" s="165"/>
      <c r="AL306" s="19"/>
      <c r="AM306" s="19"/>
      <c r="AN306" s="19"/>
      <c r="AO306" s="19"/>
      <c r="AP306" s="19"/>
      <c r="AR306" s="3"/>
    </row>
    <row r="307" spans="25:44">
      <c r="Y307" s="19"/>
      <c r="AB307" s="211" t="s">
        <v>251</v>
      </c>
      <c r="AC307" s="198" t="s">
        <v>237</v>
      </c>
      <c r="AD307" s="199" t="s">
        <v>248</v>
      </c>
      <c r="AE307" s="200" t="str">
        <f t="shared" si="20"/>
        <v>青少年団体ビジュアルオリエンテーリングc</v>
      </c>
      <c r="AF307" s="201" t="s">
        <v>246</v>
      </c>
      <c r="AG307" s="93"/>
      <c r="AH307" s="93"/>
      <c r="AI307" s="164"/>
      <c r="AJ307" s="93"/>
      <c r="AK307" s="165"/>
      <c r="AL307" s="19"/>
      <c r="AM307" s="19"/>
      <c r="AN307" s="19"/>
      <c r="AO307" s="19"/>
      <c r="AP307" s="19"/>
      <c r="AR307" s="3"/>
    </row>
    <row r="308" spans="25:44">
      <c r="Y308" s="19"/>
      <c r="AB308" s="211" t="s">
        <v>251</v>
      </c>
      <c r="AC308" s="198" t="s">
        <v>238</v>
      </c>
      <c r="AD308" s="199" t="s">
        <v>248</v>
      </c>
      <c r="AE308" s="200" t="str">
        <f t="shared" si="20"/>
        <v>青少年団体館内動物ラリーc</v>
      </c>
      <c r="AF308" s="201" t="s">
        <v>246</v>
      </c>
      <c r="AG308" s="93"/>
      <c r="AH308" s="93"/>
      <c r="AI308" s="164"/>
      <c r="AJ308" s="93"/>
      <c r="AK308" s="165"/>
      <c r="AL308" s="19"/>
      <c r="AM308" s="19"/>
      <c r="AN308" s="19"/>
      <c r="AO308" s="19"/>
      <c r="AP308" s="19"/>
      <c r="AR308" s="3"/>
    </row>
    <row r="309" spans="25:44">
      <c r="Y309" s="19"/>
      <c r="AB309" s="211" t="s">
        <v>251</v>
      </c>
      <c r="AC309" s="198" t="s">
        <v>228</v>
      </c>
      <c r="AD309" s="199" t="s">
        <v>248</v>
      </c>
      <c r="AE309" s="200" t="str">
        <f t="shared" si="20"/>
        <v>青少年団体グループワークゲームc</v>
      </c>
      <c r="AF309" s="201" t="s">
        <v>246</v>
      </c>
      <c r="AG309" s="93"/>
      <c r="AH309" s="93"/>
      <c r="AI309" s="164"/>
      <c r="AJ309" s="93"/>
      <c r="AK309" s="165"/>
      <c r="AL309" s="19"/>
      <c r="AM309" s="19"/>
      <c r="AN309" s="19"/>
      <c r="AO309" s="19"/>
      <c r="AP309" s="19"/>
      <c r="AR309" s="3"/>
    </row>
    <row r="310" spans="25:44">
      <c r="Y310" s="19"/>
      <c r="AB310" s="211" t="s">
        <v>251</v>
      </c>
      <c r="AC310" s="198" t="s">
        <v>227</v>
      </c>
      <c r="AD310" s="199" t="s">
        <v>248</v>
      </c>
      <c r="AE310" s="200" t="str">
        <f t="shared" si="20"/>
        <v>青少年団体レクリエーション（キャンプファイヤー）c</v>
      </c>
      <c r="AF310" s="201" t="s">
        <v>246</v>
      </c>
      <c r="AG310" s="93"/>
      <c r="AH310" s="93"/>
      <c r="AI310" s="164"/>
      <c r="AJ310" s="93"/>
      <c r="AK310" s="165"/>
      <c r="AL310" s="19"/>
      <c r="AM310" s="19"/>
      <c r="AN310" s="19"/>
      <c r="AO310" s="19"/>
      <c r="AP310" s="19"/>
      <c r="AR310" s="3"/>
    </row>
    <row r="311" spans="25:44">
      <c r="Y311" s="19"/>
      <c r="AB311" s="211" t="s">
        <v>251</v>
      </c>
      <c r="AC311" s="198" t="s">
        <v>229</v>
      </c>
      <c r="AD311" s="199" t="s">
        <v>248</v>
      </c>
      <c r="AE311" s="200" t="str">
        <f t="shared" si="20"/>
        <v>青少年団体折り紙建築c</v>
      </c>
      <c r="AF311" s="201" t="s">
        <v>246</v>
      </c>
      <c r="AG311" s="93"/>
      <c r="AH311" s="93"/>
      <c r="AI311" s="164"/>
      <c r="AJ311" s="93"/>
      <c r="AK311" s="165"/>
      <c r="AL311" s="19"/>
      <c r="AM311" s="19"/>
      <c r="AN311" s="19"/>
      <c r="AO311" s="19"/>
      <c r="AP311" s="19"/>
      <c r="AR311" s="3"/>
    </row>
    <row r="312" spans="25:44">
      <c r="Y312" s="19"/>
      <c r="AB312" s="211" t="s">
        <v>251</v>
      </c>
      <c r="AC312" s="198" t="s">
        <v>230</v>
      </c>
      <c r="AD312" s="199" t="s">
        <v>248</v>
      </c>
      <c r="AE312" s="200" t="str">
        <f t="shared" si="20"/>
        <v>青少年団体うちわ作りc</v>
      </c>
      <c r="AF312" s="201" t="s">
        <v>246</v>
      </c>
      <c r="AG312" s="93"/>
      <c r="AH312" s="93"/>
      <c r="AI312" s="164"/>
      <c r="AJ312" s="93"/>
      <c r="AK312" s="165"/>
      <c r="AL312" s="19"/>
      <c r="AM312" s="19"/>
      <c r="AN312" s="19"/>
      <c r="AO312" s="19"/>
      <c r="AP312" s="19"/>
      <c r="AR312" s="3"/>
    </row>
    <row r="313" spans="25:44">
      <c r="Y313" s="19"/>
      <c r="AB313" s="211" t="s">
        <v>251</v>
      </c>
      <c r="AC313" s="198" t="s">
        <v>231</v>
      </c>
      <c r="AD313" s="199" t="s">
        <v>248</v>
      </c>
      <c r="AE313" s="200" t="str">
        <f t="shared" si="20"/>
        <v>青少年団体ストーンアートc</v>
      </c>
      <c r="AF313" s="201" t="s">
        <v>246</v>
      </c>
      <c r="AG313" s="93"/>
      <c r="AH313" s="93"/>
      <c r="AI313" s="164"/>
      <c r="AJ313" s="93"/>
      <c r="AK313" s="165"/>
      <c r="AL313" s="19"/>
      <c r="AM313" s="19"/>
      <c r="AN313" s="19"/>
      <c r="AO313" s="19"/>
      <c r="AP313" s="19"/>
      <c r="AR313" s="3"/>
    </row>
    <row r="314" spans="25:44">
      <c r="Y314" s="19"/>
      <c r="AB314" s="211" t="s">
        <v>251</v>
      </c>
      <c r="AC314" s="198" t="s">
        <v>239</v>
      </c>
      <c r="AD314" s="199" t="s">
        <v>248</v>
      </c>
      <c r="AE314" s="200" t="str">
        <f t="shared" si="20"/>
        <v>青少年団体ティッシュデザインc</v>
      </c>
      <c r="AF314" s="201" t="s">
        <v>246</v>
      </c>
      <c r="AG314" s="93"/>
      <c r="AH314" s="93"/>
      <c r="AI314" s="164"/>
      <c r="AJ314" s="93"/>
      <c r="AK314" s="165"/>
      <c r="AL314" s="19"/>
      <c r="AM314" s="19"/>
      <c r="AN314" s="19"/>
      <c r="AO314" s="19"/>
      <c r="AP314" s="19"/>
      <c r="AR314" s="3"/>
    </row>
    <row r="315" spans="25:44">
      <c r="Y315" s="19"/>
      <c r="AB315" s="211" t="s">
        <v>251</v>
      </c>
      <c r="AC315" s="198" t="s">
        <v>319</v>
      </c>
      <c r="AD315" s="199" t="s">
        <v>248</v>
      </c>
      <c r="AE315" s="200" t="str">
        <f t="shared" ref="AE315:AE331" si="21">AB315&amp;AC315&amp;AD315</f>
        <v>青少年団体屋内ボルダーc</v>
      </c>
      <c r="AF315" s="201" t="s">
        <v>246</v>
      </c>
      <c r="AG315" s="93"/>
      <c r="AH315" s="93"/>
      <c r="AI315" s="164"/>
      <c r="AJ315" s="93"/>
      <c r="AK315" s="165"/>
      <c r="AL315" s="19"/>
      <c r="AM315" s="19"/>
      <c r="AN315" s="19"/>
      <c r="AO315" s="19"/>
      <c r="AP315" s="19"/>
    </row>
    <row r="316" spans="25:44">
      <c r="AB316" s="211" t="s">
        <v>251</v>
      </c>
      <c r="AC316" s="198" t="s">
        <v>106</v>
      </c>
      <c r="AD316" s="199" t="s">
        <v>248</v>
      </c>
      <c r="AE316" s="200" t="str">
        <f t="shared" si="21"/>
        <v>青少年団体野外炊飯c</v>
      </c>
      <c r="AF316" s="201" t="s">
        <v>246</v>
      </c>
      <c r="AG316" s="93"/>
      <c r="AH316" s="93"/>
      <c r="AI316" s="164"/>
      <c r="AJ316" s="93"/>
      <c r="AK316" s="165"/>
      <c r="AL316" s="19"/>
      <c r="AM316" s="19"/>
      <c r="AN316" s="19"/>
      <c r="AO316" s="19"/>
      <c r="AP316" s="19"/>
    </row>
    <row r="317" spans="25:44">
      <c r="AB317" s="211" t="s">
        <v>251</v>
      </c>
      <c r="AC317" s="198" t="s">
        <v>403</v>
      </c>
      <c r="AD317" s="199" t="s">
        <v>248</v>
      </c>
      <c r="AE317" s="200" t="str">
        <f t="shared" si="21"/>
        <v>青少年団体ユニカール（ニュースポーツ）c</v>
      </c>
      <c r="AF317" s="201" t="s">
        <v>246</v>
      </c>
      <c r="AG317" s="93"/>
      <c r="AH317" s="93"/>
      <c r="AI317" s="164"/>
      <c r="AJ317" s="93"/>
      <c r="AK317" s="165"/>
      <c r="AL317" s="19"/>
      <c r="AM317" s="19"/>
      <c r="AN317" s="19"/>
      <c r="AO317" s="19"/>
      <c r="AP317" s="19"/>
    </row>
    <row r="318" spans="25:44">
      <c r="AB318" s="211" t="s">
        <v>251</v>
      </c>
      <c r="AC318" s="198" t="s">
        <v>404</v>
      </c>
      <c r="AD318" s="199" t="s">
        <v>248</v>
      </c>
      <c r="AE318" s="200" t="str">
        <f t="shared" si="21"/>
        <v>青少年団体キンボール（ニュースポーツ）c</v>
      </c>
      <c r="AF318" s="201" t="s">
        <v>246</v>
      </c>
      <c r="AG318" s="93"/>
      <c r="AH318" s="93"/>
      <c r="AI318" s="164"/>
      <c r="AJ318" s="93"/>
      <c r="AK318" s="165"/>
      <c r="AL318" s="19"/>
      <c r="AM318" s="19"/>
      <c r="AN318" s="19"/>
      <c r="AO318" s="19"/>
      <c r="AP318" s="19"/>
    </row>
    <row r="319" spans="25:44">
      <c r="AB319" s="211" t="s">
        <v>251</v>
      </c>
      <c r="AC319" s="198" t="s">
        <v>405</v>
      </c>
      <c r="AD319" s="199" t="s">
        <v>248</v>
      </c>
      <c r="AE319" s="200" t="str">
        <f t="shared" si="21"/>
        <v>青少年団体クッブ（ニュースポーツ）c</v>
      </c>
      <c r="AF319" s="201" t="s">
        <v>246</v>
      </c>
      <c r="AG319" s="93"/>
      <c r="AH319" s="93"/>
      <c r="AI319" s="164"/>
      <c r="AJ319" s="93"/>
      <c r="AK319" s="165"/>
      <c r="AL319" s="19"/>
      <c r="AM319" s="19"/>
      <c r="AN319" s="19"/>
      <c r="AO319" s="19"/>
      <c r="AP319" s="19"/>
    </row>
    <row r="320" spans="25:44">
      <c r="AB320" s="211" t="s">
        <v>251</v>
      </c>
      <c r="AC320" s="198" t="s">
        <v>406</v>
      </c>
      <c r="AD320" s="199" t="s">
        <v>248</v>
      </c>
      <c r="AE320" s="200" t="str">
        <f t="shared" si="21"/>
        <v>青少年団体フライングディスクゴルフ（ニュースポーツ）c</v>
      </c>
      <c r="AF320" s="201" t="s">
        <v>246</v>
      </c>
      <c r="AG320" s="93"/>
      <c r="AH320" s="93"/>
      <c r="AI320" s="164"/>
      <c r="AJ320" s="93"/>
      <c r="AK320" s="165"/>
      <c r="AL320" s="19"/>
      <c r="AM320" s="19"/>
      <c r="AN320" s="19"/>
      <c r="AO320" s="19"/>
      <c r="AP320" s="19"/>
    </row>
    <row r="321" spans="28:44">
      <c r="AB321" s="211" t="s">
        <v>251</v>
      </c>
      <c r="AC321" s="198" t="s">
        <v>407</v>
      </c>
      <c r="AD321" s="199" t="s">
        <v>248</v>
      </c>
      <c r="AE321" s="200" t="str">
        <f t="shared" si="21"/>
        <v>青少年団体グラウンドゴルフ（ニュースポーツ）c</v>
      </c>
      <c r="AF321" s="201" t="s">
        <v>246</v>
      </c>
      <c r="AG321" s="93"/>
      <c r="AH321" s="93"/>
      <c r="AI321" s="164"/>
      <c r="AJ321" s="93"/>
      <c r="AK321" s="165"/>
      <c r="AL321" s="19"/>
      <c r="AM321" s="19"/>
      <c r="AN321" s="19"/>
      <c r="AO321" s="19"/>
      <c r="AP321" s="19"/>
    </row>
    <row r="322" spans="28:44">
      <c r="AB322" s="211" t="s">
        <v>251</v>
      </c>
      <c r="AC322" s="198" t="s">
        <v>408</v>
      </c>
      <c r="AD322" s="199" t="s">
        <v>248</v>
      </c>
      <c r="AE322" s="200" t="str">
        <f t="shared" si="21"/>
        <v>青少年団体インディアカ（ニュースポーツ）c</v>
      </c>
      <c r="AF322" s="201" t="s">
        <v>246</v>
      </c>
      <c r="AG322" s="93"/>
      <c r="AH322" s="93"/>
      <c r="AI322" s="164"/>
      <c r="AJ322" s="93"/>
      <c r="AK322" s="165"/>
      <c r="AL322" s="19"/>
      <c r="AM322" s="19"/>
      <c r="AN322" s="19"/>
      <c r="AO322" s="19"/>
      <c r="AP322" s="19"/>
    </row>
    <row r="323" spans="28:44">
      <c r="AB323" s="211" t="s">
        <v>251</v>
      </c>
      <c r="AC323" s="198" t="s">
        <v>409</v>
      </c>
      <c r="AD323" s="199" t="s">
        <v>248</v>
      </c>
      <c r="AE323" s="200" t="str">
        <f t="shared" si="21"/>
        <v>青少年団体ペタンク（ニュースポーツ）c</v>
      </c>
      <c r="AF323" s="201" t="s">
        <v>246</v>
      </c>
      <c r="AG323" s="93"/>
      <c r="AH323" s="93"/>
      <c r="AI323" s="164"/>
      <c r="AJ323" s="93"/>
      <c r="AK323" s="165"/>
      <c r="AL323" s="19"/>
      <c r="AM323" s="19"/>
      <c r="AN323" s="19"/>
      <c r="AO323" s="19"/>
      <c r="AP323" s="19"/>
    </row>
    <row r="324" spans="28:44">
      <c r="AB324" s="211" t="s">
        <v>251</v>
      </c>
      <c r="AC324" s="198" t="s">
        <v>410</v>
      </c>
      <c r="AD324" s="199" t="s">
        <v>248</v>
      </c>
      <c r="AE324" s="200" t="str">
        <f t="shared" si="21"/>
        <v>青少年団体ボッチャ（ニュースポーツ）c</v>
      </c>
      <c r="AF324" s="201" t="s">
        <v>246</v>
      </c>
      <c r="AG324" s="93"/>
      <c r="AH324" s="93"/>
      <c r="AI324" s="164"/>
      <c r="AJ324" s="93"/>
      <c r="AK324" s="165"/>
      <c r="AL324" s="19"/>
      <c r="AM324" s="19"/>
      <c r="AN324" s="19"/>
      <c r="AO324" s="19"/>
      <c r="AP324" s="19"/>
    </row>
    <row r="325" spans="28:44">
      <c r="AB325" s="211" t="s">
        <v>251</v>
      </c>
      <c r="AC325" s="198" t="s">
        <v>321</v>
      </c>
      <c r="AD325" s="199" t="s">
        <v>248</v>
      </c>
      <c r="AE325" s="200" t="str">
        <f t="shared" si="21"/>
        <v>青少年団体ドミノ（室内）c</v>
      </c>
      <c r="AF325" s="201" t="s">
        <v>246</v>
      </c>
      <c r="AG325" s="93"/>
      <c r="AH325" s="93"/>
      <c r="AI325" s="164"/>
      <c r="AJ325" s="93"/>
      <c r="AK325" s="165"/>
      <c r="AL325" s="19"/>
      <c r="AM325" s="19"/>
      <c r="AN325" s="19"/>
      <c r="AO325" s="19"/>
      <c r="AP325" s="19"/>
    </row>
    <row r="326" spans="28:44">
      <c r="AB326" s="211" t="s">
        <v>251</v>
      </c>
      <c r="AC326" s="198" t="s">
        <v>322</v>
      </c>
      <c r="AD326" s="199" t="s">
        <v>248</v>
      </c>
      <c r="AE326" s="200" t="str">
        <f t="shared" si="21"/>
        <v>青少年団体カプラブロック（室内）c</v>
      </c>
      <c r="AF326" s="201" t="s">
        <v>246</v>
      </c>
      <c r="AG326" s="93"/>
      <c r="AH326" s="93"/>
      <c r="AI326" s="164"/>
      <c r="AJ326" s="93"/>
      <c r="AK326" s="165"/>
      <c r="AL326" s="19"/>
      <c r="AM326" s="19"/>
      <c r="AN326" s="19"/>
      <c r="AO326" s="19"/>
      <c r="AP326" s="19"/>
    </row>
    <row r="327" spans="28:44">
      <c r="AB327" s="211" t="s">
        <v>251</v>
      </c>
      <c r="AC327" s="198" t="s">
        <v>411</v>
      </c>
      <c r="AD327" s="199" t="s">
        <v>248</v>
      </c>
      <c r="AE327" s="200" t="str">
        <f t="shared" si="21"/>
        <v>青少年団体Xロープバトル（ニュースポーツ）c</v>
      </c>
      <c r="AF327" s="201" t="s">
        <v>246</v>
      </c>
      <c r="AG327" s="93"/>
      <c r="AH327" s="93"/>
      <c r="AI327" s="164"/>
      <c r="AJ327" s="93"/>
      <c r="AK327" s="165"/>
      <c r="AL327" s="19"/>
      <c r="AM327" s="19"/>
      <c r="AN327" s="19"/>
      <c r="AO327" s="19"/>
      <c r="AP327" s="19"/>
    </row>
    <row r="328" spans="28:44">
      <c r="AB328" s="211" t="s">
        <v>251</v>
      </c>
      <c r="AC328" s="198" t="s">
        <v>323</v>
      </c>
      <c r="AD328" s="199" t="s">
        <v>248</v>
      </c>
      <c r="AE328" s="200" t="str">
        <f t="shared" si="21"/>
        <v>青少年団体キャンプファイヤーc</v>
      </c>
      <c r="AF328" s="201" t="s">
        <v>246</v>
      </c>
      <c r="AG328" s="93"/>
      <c r="AH328" s="93"/>
      <c r="AI328" s="164"/>
      <c r="AJ328" s="93"/>
      <c r="AK328" s="165"/>
      <c r="AL328" s="19"/>
      <c r="AM328" s="19"/>
      <c r="AN328" s="19"/>
      <c r="AO328" s="19"/>
      <c r="AP328" s="19"/>
    </row>
    <row r="329" spans="28:44">
      <c r="AB329" s="211" t="s">
        <v>251</v>
      </c>
      <c r="AC329" s="198" t="s">
        <v>324</v>
      </c>
      <c r="AD329" s="199" t="s">
        <v>248</v>
      </c>
      <c r="AE329" s="200" t="str">
        <f t="shared" si="21"/>
        <v>青少年団体キャンドルサービスc</v>
      </c>
      <c r="AF329" s="201" t="s">
        <v>246</v>
      </c>
      <c r="AG329" s="93"/>
      <c r="AH329" s="93"/>
      <c r="AI329" s="164"/>
      <c r="AJ329" s="93"/>
      <c r="AK329" s="165"/>
      <c r="AL329" s="19"/>
      <c r="AM329" s="19"/>
      <c r="AN329" s="19"/>
      <c r="AO329" s="19"/>
      <c r="AP329" s="19"/>
    </row>
    <row r="330" spans="28:44">
      <c r="AB330" s="211" t="s">
        <v>251</v>
      </c>
      <c r="AC330" s="198" t="s">
        <v>325</v>
      </c>
      <c r="AD330" s="199" t="s">
        <v>248</v>
      </c>
      <c r="AE330" s="200" t="str">
        <f t="shared" si="21"/>
        <v>青少年団体ＯＺＵリンピックc</v>
      </c>
      <c r="AF330" s="201" t="s">
        <v>246</v>
      </c>
      <c r="AG330" s="93"/>
      <c r="AH330" s="93"/>
      <c r="AI330" s="164"/>
      <c r="AJ330" s="93"/>
      <c r="AK330" s="165"/>
      <c r="AL330" s="19"/>
      <c r="AM330" s="19"/>
      <c r="AN330" s="19"/>
      <c r="AO330" s="19"/>
      <c r="AP330" s="19"/>
    </row>
    <row r="331" spans="28:44">
      <c r="AB331" s="211" t="s">
        <v>251</v>
      </c>
      <c r="AC331" s="198" t="s">
        <v>326</v>
      </c>
      <c r="AD331" s="199" t="s">
        <v>248</v>
      </c>
      <c r="AE331" s="200" t="str">
        <f t="shared" si="21"/>
        <v>青少年団体ときが森こども冒険プログラムc</v>
      </c>
      <c r="AF331" s="201" t="s">
        <v>246</v>
      </c>
      <c r="AG331" s="93"/>
      <c r="AH331" s="93"/>
      <c r="AI331" s="164"/>
      <c r="AJ331" s="93"/>
      <c r="AK331" s="165"/>
      <c r="AL331" s="19"/>
      <c r="AM331" s="19"/>
      <c r="AN331" s="19"/>
      <c r="AO331" s="19"/>
      <c r="AP331" s="19"/>
    </row>
    <row r="332" spans="28:44">
      <c r="AB332" s="212" t="s">
        <v>243</v>
      </c>
      <c r="AC332" s="112" t="s">
        <v>218</v>
      </c>
      <c r="AD332" s="113" t="s">
        <v>249</v>
      </c>
      <c r="AE332" s="169" t="str">
        <f t="shared" si="20"/>
        <v>青少年団体カヌー（平水版）［２人１艇］d</v>
      </c>
      <c r="AF332" s="118">
        <v>7500</v>
      </c>
      <c r="AG332" s="93"/>
      <c r="AH332" s="93"/>
      <c r="AI332" s="164"/>
      <c r="AJ332" s="19"/>
      <c r="AK332" s="19"/>
      <c r="AL332" s="19"/>
      <c r="AM332" s="19"/>
      <c r="AN332" s="19"/>
      <c r="AO332" s="19"/>
      <c r="AP332" s="19"/>
      <c r="AR332" s="3"/>
    </row>
    <row r="333" spans="28:44">
      <c r="AB333" s="212" t="s">
        <v>243</v>
      </c>
      <c r="AC333" s="112" t="s">
        <v>219</v>
      </c>
      <c r="AD333" s="113" t="s">
        <v>249</v>
      </c>
      <c r="AE333" s="169" t="str">
        <f t="shared" si="20"/>
        <v>青少年団体カヌー（平水版）［１人１艇］d</v>
      </c>
      <c r="AF333" s="118" t="s">
        <v>246</v>
      </c>
      <c r="AG333" s="93"/>
      <c r="AH333" s="93"/>
      <c r="AI333" s="164"/>
      <c r="AJ333" s="19"/>
      <c r="AK333" s="19"/>
      <c r="AL333" s="19"/>
      <c r="AM333" s="19"/>
      <c r="AN333" s="19"/>
      <c r="AO333" s="19"/>
      <c r="AP333" s="19"/>
      <c r="AR333" s="3"/>
    </row>
    <row r="334" spans="28:44">
      <c r="AB334" s="212" t="s">
        <v>243</v>
      </c>
      <c r="AC334" s="112" t="s">
        <v>220</v>
      </c>
      <c r="AD334" s="113" t="s">
        <v>249</v>
      </c>
      <c r="AE334" s="169" t="str">
        <f t="shared" si="20"/>
        <v>青少年団体マウンテンバイクd</v>
      </c>
      <c r="AF334" s="118" t="s">
        <v>246</v>
      </c>
      <c r="AG334" s="93"/>
      <c r="AH334" s="93"/>
      <c r="AI334" s="164"/>
      <c r="AJ334" s="19"/>
      <c r="AK334" s="19"/>
      <c r="AL334" s="19"/>
      <c r="AM334" s="19"/>
      <c r="AN334" s="19"/>
      <c r="AO334" s="19"/>
      <c r="AP334" s="19"/>
      <c r="AR334" s="3"/>
    </row>
    <row r="335" spans="28:44">
      <c r="AB335" s="212" t="s">
        <v>243</v>
      </c>
      <c r="AC335" s="112" t="s">
        <v>221</v>
      </c>
      <c r="AD335" s="113" t="s">
        <v>249</v>
      </c>
      <c r="AE335" s="169" t="str">
        <f t="shared" si="20"/>
        <v>青少年団体スポーツクライミングd</v>
      </c>
      <c r="AF335" s="118" t="s">
        <v>246</v>
      </c>
      <c r="AG335" s="93"/>
      <c r="AH335" s="93"/>
      <c r="AI335" s="164"/>
      <c r="AJ335" s="19"/>
      <c r="AK335" s="19"/>
      <c r="AL335" s="19"/>
      <c r="AM335" s="19"/>
      <c r="AN335" s="19"/>
      <c r="AO335" s="19"/>
      <c r="AP335" s="19"/>
      <c r="AR335" s="3"/>
    </row>
    <row r="336" spans="28:44">
      <c r="AB336" s="212" t="s">
        <v>243</v>
      </c>
      <c r="AC336" s="112" t="s">
        <v>222</v>
      </c>
      <c r="AD336" s="113" t="s">
        <v>249</v>
      </c>
      <c r="AE336" s="169" t="str">
        <f t="shared" si="20"/>
        <v>青少年団体カヌー（ショートツーリング）d</v>
      </c>
      <c r="AF336" s="118" t="s">
        <v>246</v>
      </c>
      <c r="AG336" s="93"/>
      <c r="AH336" s="93"/>
      <c r="AI336" s="164"/>
      <c r="AJ336" s="19"/>
      <c r="AK336" s="19"/>
      <c r="AL336" s="19"/>
      <c r="AM336" s="19"/>
      <c r="AN336" s="19"/>
      <c r="AO336" s="19"/>
      <c r="AP336" s="19"/>
      <c r="AR336" s="3"/>
    </row>
    <row r="337" spans="28:44">
      <c r="AB337" s="212" t="s">
        <v>243</v>
      </c>
      <c r="AC337" s="112" t="s">
        <v>224</v>
      </c>
      <c r="AD337" s="113" t="s">
        <v>249</v>
      </c>
      <c r="AE337" s="169" t="str">
        <f t="shared" si="20"/>
        <v>青少年団体カヌー（ミドルツーリング）d</v>
      </c>
      <c r="AF337" s="118" t="s">
        <v>246</v>
      </c>
      <c r="AG337" s="93"/>
      <c r="AH337" s="93"/>
      <c r="AI337" s="164"/>
      <c r="AJ337" s="19"/>
      <c r="AK337" s="19"/>
      <c r="AL337" s="19"/>
      <c r="AM337" s="19"/>
      <c r="AN337" s="19"/>
      <c r="AO337" s="19"/>
      <c r="AP337" s="19"/>
      <c r="AR337" s="3"/>
    </row>
    <row r="338" spans="28:44">
      <c r="AB338" s="212" t="s">
        <v>243</v>
      </c>
      <c r="AC338" s="112" t="s">
        <v>223</v>
      </c>
      <c r="AD338" s="113" t="s">
        <v>249</v>
      </c>
      <c r="AE338" s="169" t="str">
        <f t="shared" si="20"/>
        <v>青少年団体カヌー（ロングツーリング）d</v>
      </c>
      <c r="AF338" s="118" t="s">
        <v>246</v>
      </c>
      <c r="AG338" s="93"/>
      <c r="AH338" s="93"/>
      <c r="AI338" s="164"/>
      <c r="AJ338" s="19"/>
      <c r="AK338" s="19"/>
      <c r="AL338" s="19"/>
      <c r="AM338" s="19"/>
      <c r="AN338" s="19"/>
      <c r="AO338" s="19"/>
      <c r="AP338" s="19"/>
      <c r="AR338" s="3"/>
    </row>
    <row r="339" spans="28:44">
      <c r="AB339" s="212" t="s">
        <v>243</v>
      </c>
      <c r="AC339" s="112" t="s">
        <v>347</v>
      </c>
      <c r="AD339" s="113" t="s">
        <v>249</v>
      </c>
      <c r="AE339" s="169" t="str">
        <f t="shared" si="20"/>
        <v>青少年団体クラフト（竹とんぼ）d</v>
      </c>
      <c r="AF339" s="118">
        <v>6300</v>
      </c>
      <c r="AG339" s="93"/>
      <c r="AH339" s="93"/>
      <c r="AI339" s="164"/>
      <c r="AJ339" s="19"/>
      <c r="AK339" s="19"/>
      <c r="AL339" s="19"/>
      <c r="AM339" s="19"/>
      <c r="AN339" s="19"/>
      <c r="AO339" s="19"/>
      <c r="AP339" s="19"/>
      <c r="AR339" s="3"/>
    </row>
    <row r="340" spans="28:44">
      <c r="AB340" s="212" t="s">
        <v>243</v>
      </c>
      <c r="AC340" s="112" t="s">
        <v>225</v>
      </c>
      <c r="AD340" s="113" t="s">
        <v>249</v>
      </c>
      <c r="AE340" s="169" t="str">
        <f t="shared" si="20"/>
        <v>青少年団体エアロビクスダンスd</v>
      </c>
      <c r="AF340" s="118" t="s">
        <v>246</v>
      </c>
      <c r="AG340" s="93"/>
      <c r="AH340" s="93"/>
      <c r="AI340" s="164"/>
      <c r="AJ340" s="19"/>
      <c r="AK340" s="19"/>
      <c r="AL340" s="19"/>
      <c r="AM340" s="19"/>
      <c r="AN340" s="19"/>
      <c r="AO340" s="19"/>
      <c r="AP340" s="19"/>
      <c r="AR340" s="3"/>
    </row>
    <row r="341" spans="28:44">
      <c r="AB341" s="212" t="s">
        <v>243</v>
      </c>
      <c r="AC341" s="112" t="s">
        <v>226</v>
      </c>
      <c r="AD341" s="113" t="s">
        <v>249</v>
      </c>
      <c r="AE341" s="169" t="str">
        <f t="shared" si="20"/>
        <v>青少年団体座禅d</v>
      </c>
      <c r="AF341" s="118" t="s">
        <v>246</v>
      </c>
      <c r="AG341" s="93"/>
      <c r="AH341" s="93"/>
      <c r="AI341" s="164"/>
      <c r="AJ341" s="19"/>
      <c r="AK341" s="19"/>
      <c r="AL341" s="19"/>
      <c r="AM341" s="19"/>
      <c r="AN341" s="19"/>
      <c r="AO341" s="19"/>
      <c r="AP341" s="19"/>
      <c r="AR341" s="3"/>
    </row>
    <row r="342" spans="28:44">
      <c r="AB342" s="212" t="s">
        <v>243</v>
      </c>
      <c r="AC342" s="112" t="s">
        <v>232</v>
      </c>
      <c r="AD342" s="113" t="s">
        <v>249</v>
      </c>
      <c r="AE342" s="169" t="str">
        <f t="shared" si="20"/>
        <v>青少年団体自然観察d</v>
      </c>
      <c r="AF342" s="118" t="s">
        <v>246</v>
      </c>
      <c r="AG342" s="93"/>
      <c r="AH342" s="93"/>
      <c r="AI342" s="164"/>
      <c r="AJ342" s="19"/>
      <c r="AK342" s="19"/>
      <c r="AL342" s="19"/>
      <c r="AM342" s="19"/>
      <c r="AN342" s="19"/>
      <c r="AO342" s="19"/>
      <c r="AP342" s="19"/>
      <c r="AR342" s="3"/>
    </row>
    <row r="343" spans="28:44">
      <c r="AB343" s="212" t="s">
        <v>243</v>
      </c>
      <c r="AC343" s="112" t="s">
        <v>346</v>
      </c>
      <c r="AD343" s="113" t="s">
        <v>249</v>
      </c>
      <c r="AE343" s="169" t="str">
        <f t="shared" si="20"/>
        <v>青少年団体茶道d</v>
      </c>
      <c r="AF343" s="118">
        <v>6700</v>
      </c>
      <c r="AG343" s="93"/>
      <c r="AH343" s="93"/>
      <c r="AI343" s="164"/>
      <c r="AJ343" s="19"/>
      <c r="AK343" s="19"/>
      <c r="AL343" s="19"/>
      <c r="AM343" s="19"/>
      <c r="AN343" s="19"/>
      <c r="AO343" s="19"/>
      <c r="AP343" s="19"/>
      <c r="AR343" s="3"/>
    </row>
    <row r="344" spans="28:44">
      <c r="AB344" s="212" t="s">
        <v>243</v>
      </c>
      <c r="AC344" s="112" t="s">
        <v>233</v>
      </c>
      <c r="AD344" s="113" t="s">
        <v>249</v>
      </c>
      <c r="AE344" s="169" t="str">
        <f t="shared" si="20"/>
        <v>青少年団体天体観察d</v>
      </c>
      <c r="AF344" s="118" t="s">
        <v>246</v>
      </c>
      <c r="AG344" s="93"/>
      <c r="AH344" s="93"/>
      <c r="AI344" s="164"/>
      <c r="AJ344" s="19"/>
      <c r="AK344" s="19"/>
      <c r="AL344" s="19"/>
      <c r="AM344" s="19"/>
      <c r="AN344" s="19"/>
      <c r="AO344" s="19"/>
      <c r="AP344" s="19"/>
      <c r="AR344" s="3"/>
    </row>
    <row r="345" spans="28:44">
      <c r="AB345" s="212" t="s">
        <v>243</v>
      </c>
      <c r="AC345" s="112" t="s">
        <v>234</v>
      </c>
      <c r="AD345" s="113" t="s">
        <v>249</v>
      </c>
      <c r="AE345" s="169" t="str">
        <f t="shared" si="20"/>
        <v>青少年団体ウォークラリー2.4ｋｍd</v>
      </c>
      <c r="AF345" s="118" t="s">
        <v>246</v>
      </c>
      <c r="AG345" s="93"/>
      <c r="AH345" s="93"/>
      <c r="AI345" s="164"/>
      <c r="AJ345" s="19"/>
      <c r="AK345" s="19"/>
      <c r="AL345" s="19"/>
      <c r="AM345" s="19"/>
      <c r="AN345" s="19"/>
      <c r="AO345" s="19"/>
      <c r="AP345" s="19"/>
      <c r="AR345" s="3"/>
    </row>
    <row r="346" spans="28:44">
      <c r="AB346" s="212" t="s">
        <v>243</v>
      </c>
      <c r="AC346" s="112" t="s">
        <v>235</v>
      </c>
      <c r="AD346" s="113" t="s">
        <v>249</v>
      </c>
      <c r="AE346" s="169" t="str">
        <f t="shared" si="20"/>
        <v>青少年団体ウォークラリー5.4ｋｍd</v>
      </c>
      <c r="AF346" s="118" t="s">
        <v>246</v>
      </c>
      <c r="AG346" s="93"/>
      <c r="AH346" s="93"/>
      <c r="AI346" s="164"/>
      <c r="AJ346" s="19"/>
      <c r="AK346" s="19"/>
      <c r="AL346" s="19"/>
      <c r="AM346" s="19"/>
      <c r="AN346" s="19"/>
      <c r="AO346" s="19"/>
      <c r="AP346" s="19"/>
      <c r="AR346" s="3"/>
    </row>
    <row r="347" spans="28:44">
      <c r="AB347" s="212" t="s">
        <v>243</v>
      </c>
      <c r="AC347" s="112" t="s">
        <v>236</v>
      </c>
      <c r="AD347" s="113" t="s">
        <v>249</v>
      </c>
      <c r="AE347" s="169" t="str">
        <f t="shared" si="20"/>
        <v>青少年団体スコアオリエンテーリングd</v>
      </c>
      <c r="AF347" s="118" t="s">
        <v>246</v>
      </c>
      <c r="AG347" s="93"/>
      <c r="AH347" s="93"/>
      <c r="AI347" s="164"/>
      <c r="AJ347" s="19"/>
      <c r="AK347" s="19"/>
      <c r="AL347" s="19"/>
      <c r="AM347" s="19"/>
      <c r="AN347" s="19"/>
      <c r="AO347" s="19"/>
      <c r="AP347" s="19"/>
      <c r="AR347" s="3"/>
    </row>
    <row r="348" spans="28:44">
      <c r="AB348" s="212" t="s">
        <v>243</v>
      </c>
      <c r="AC348" s="112" t="s">
        <v>237</v>
      </c>
      <c r="AD348" s="113" t="s">
        <v>249</v>
      </c>
      <c r="AE348" s="169" t="str">
        <f t="shared" si="20"/>
        <v>青少年団体ビジュアルオリエンテーリングd</v>
      </c>
      <c r="AF348" s="118" t="s">
        <v>246</v>
      </c>
      <c r="AG348" s="93"/>
      <c r="AH348" s="93"/>
      <c r="AI348" s="164"/>
      <c r="AJ348" s="19"/>
      <c r="AK348" s="19"/>
      <c r="AL348" s="19"/>
      <c r="AM348" s="19"/>
      <c r="AN348" s="19"/>
      <c r="AO348" s="19"/>
      <c r="AP348" s="19"/>
      <c r="AR348" s="3"/>
    </row>
    <row r="349" spans="28:44">
      <c r="AB349" s="212" t="s">
        <v>243</v>
      </c>
      <c r="AC349" s="112" t="s">
        <v>238</v>
      </c>
      <c r="AD349" s="113" t="s">
        <v>249</v>
      </c>
      <c r="AE349" s="169" t="str">
        <f t="shared" si="20"/>
        <v>青少年団体館内動物ラリーd</v>
      </c>
      <c r="AF349" s="118" t="s">
        <v>246</v>
      </c>
      <c r="AG349" s="93"/>
      <c r="AH349" s="93"/>
      <c r="AI349" s="164"/>
      <c r="AJ349" s="19"/>
      <c r="AK349" s="19"/>
      <c r="AL349" s="19"/>
      <c r="AM349" s="19"/>
      <c r="AN349" s="19"/>
      <c r="AO349" s="19"/>
      <c r="AP349" s="19"/>
      <c r="AR349" s="3"/>
    </row>
    <row r="350" spans="28:44">
      <c r="AB350" s="212" t="s">
        <v>243</v>
      </c>
      <c r="AC350" s="112" t="s">
        <v>228</v>
      </c>
      <c r="AD350" s="113" t="s">
        <v>249</v>
      </c>
      <c r="AE350" s="169" t="str">
        <f t="shared" si="20"/>
        <v>青少年団体グループワークゲームd</v>
      </c>
      <c r="AF350" s="118" t="s">
        <v>246</v>
      </c>
      <c r="AG350" s="93"/>
      <c r="AH350" s="93"/>
      <c r="AI350" s="164"/>
      <c r="AJ350" s="19"/>
      <c r="AK350" s="19"/>
      <c r="AL350" s="19"/>
      <c r="AM350" s="19"/>
      <c r="AN350" s="19"/>
      <c r="AO350" s="19"/>
      <c r="AP350" s="19"/>
      <c r="AR350" s="3"/>
    </row>
    <row r="351" spans="28:44">
      <c r="AB351" s="212" t="s">
        <v>243</v>
      </c>
      <c r="AC351" s="112" t="s">
        <v>227</v>
      </c>
      <c r="AD351" s="113" t="s">
        <v>249</v>
      </c>
      <c r="AE351" s="169" t="str">
        <f t="shared" si="20"/>
        <v>青少年団体レクリエーション（キャンプファイヤー）d</v>
      </c>
      <c r="AF351" s="118" t="s">
        <v>246</v>
      </c>
      <c r="AG351" s="93"/>
      <c r="AH351" s="93"/>
      <c r="AI351" s="164"/>
      <c r="AJ351" s="19"/>
      <c r="AK351" s="19"/>
      <c r="AL351" s="19"/>
      <c r="AM351" s="19"/>
      <c r="AN351" s="19"/>
      <c r="AO351" s="19"/>
      <c r="AP351" s="19"/>
      <c r="AR351" s="3"/>
    </row>
    <row r="352" spans="28:44">
      <c r="AB352" s="212" t="s">
        <v>243</v>
      </c>
      <c r="AC352" s="112" t="s">
        <v>229</v>
      </c>
      <c r="AD352" s="113" t="s">
        <v>249</v>
      </c>
      <c r="AE352" s="169" t="str">
        <f t="shared" si="20"/>
        <v>青少年団体折り紙建築d</v>
      </c>
      <c r="AF352" s="118" t="s">
        <v>246</v>
      </c>
      <c r="AG352" s="93"/>
      <c r="AH352" s="93"/>
      <c r="AI352" s="164"/>
      <c r="AJ352" s="19"/>
      <c r="AK352" s="19"/>
      <c r="AL352" s="19"/>
      <c r="AM352" s="19"/>
      <c r="AN352" s="19"/>
      <c r="AO352" s="19"/>
      <c r="AP352" s="19"/>
      <c r="AR352" s="3"/>
    </row>
    <row r="353" spans="28:44">
      <c r="AB353" s="212" t="s">
        <v>243</v>
      </c>
      <c r="AC353" s="112" t="s">
        <v>230</v>
      </c>
      <c r="AD353" s="113" t="s">
        <v>249</v>
      </c>
      <c r="AE353" s="169" t="str">
        <f t="shared" si="20"/>
        <v>青少年団体うちわ作りd</v>
      </c>
      <c r="AF353" s="118" t="s">
        <v>246</v>
      </c>
      <c r="AG353" s="93"/>
      <c r="AH353" s="93"/>
      <c r="AI353" s="164"/>
      <c r="AJ353" s="19"/>
      <c r="AK353" s="19"/>
      <c r="AL353" s="19"/>
      <c r="AM353" s="19"/>
      <c r="AN353" s="19"/>
      <c r="AO353" s="19"/>
      <c r="AP353" s="19"/>
      <c r="AR353" s="3"/>
    </row>
    <row r="354" spans="28:44">
      <c r="AB354" s="212" t="s">
        <v>243</v>
      </c>
      <c r="AC354" s="112" t="s">
        <v>231</v>
      </c>
      <c r="AD354" s="113" t="s">
        <v>249</v>
      </c>
      <c r="AE354" s="169" t="str">
        <f t="shared" si="20"/>
        <v>青少年団体ストーンアートd</v>
      </c>
      <c r="AF354" s="118" t="s">
        <v>246</v>
      </c>
      <c r="AG354" s="93"/>
      <c r="AH354" s="93"/>
      <c r="AI354" s="164"/>
      <c r="AJ354" s="19"/>
      <c r="AK354" s="19"/>
      <c r="AL354" s="19"/>
      <c r="AM354" s="19"/>
      <c r="AN354" s="19"/>
      <c r="AO354" s="19"/>
      <c r="AP354" s="19"/>
      <c r="AR354" s="3"/>
    </row>
    <row r="355" spans="28:44">
      <c r="AB355" s="212" t="s">
        <v>243</v>
      </c>
      <c r="AC355" s="112" t="s">
        <v>239</v>
      </c>
      <c r="AD355" s="113" t="s">
        <v>249</v>
      </c>
      <c r="AE355" s="169" t="str">
        <f t="shared" si="20"/>
        <v>青少年団体ティッシュデザインd</v>
      </c>
      <c r="AF355" s="118" t="s">
        <v>246</v>
      </c>
      <c r="AG355" s="93"/>
      <c r="AH355" s="93"/>
      <c r="AI355" s="164"/>
      <c r="AJ355" s="19"/>
      <c r="AK355" s="19"/>
      <c r="AL355" s="19"/>
      <c r="AM355" s="19"/>
      <c r="AN355" s="19"/>
      <c r="AO355" s="19"/>
      <c r="AP355" s="19"/>
      <c r="AR355" s="3"/>
    </row>
    <row r="356" spans="28:44">
      <c r="AB356" s="212" t="s">
        <v>243</v>
      </c>
      <c r="AC356" s="112" t="s">
        <v>319</v>
      </c>
      <c r="AD356" s="113" t="s">
        <v>249</v>
      </c>
      <c r="AE356" s="169" t="str">
        <f t="shared" si="20"/>
        <v>青少年団体屋内ボルダーd</v>
      </c>
      <c r="AF356" s="118" t="s">
        <v>246</v>
      </c>
      <c r="AG356" s="93"/>
      <c r="AH356" s="93"/>
      <c r="AI356" s="164"/>
      <c r="AJ356" s="19"/>
      <c r="AK356" s="19"/>
      <c r="AL356" s="19"/>
      <c r="AM356" s="19"/>
      <c r="AN356" s="19"/>
      <c r="AO356" s="19"/>
      <c r="AP356" s="19"/>
      <c r="AR356" s="3"/>
    </row>
    <row r="357" spans="28:44">
      <c r="AB357" s="212" t="s">
        <v>243</v>
      </c>
      <c r="AC357" s="112" t="s">
        <v>106</v>
      </c>
      <c r="AD357" s="113" t="s">
        <v>249</v>
      </c>
      <c r="AE357" s="169" t="str">
        <f t="shared" si="20"/>
        <v>青少年団体野外炊飯d</v>
      </c>
      <c r="AF357" s="118" t="s">
        <v>246</v>
      </c>
      <c r="AG357" s="93"/>
      <c r="AH357" s="93"/>
      <c r="AI357" s="164"/>
      <c r="AJ357" s="19"/>
      <c r="AK357" s="19"/>
      <c r="AL357" s="19"/>
      <c r="AM357" s="19"/>
      <c r="AN357" s="19"/>
      <c r="AO357" s="19"/>
      <c r="AP357" s="19"/>
      <c r="AR357" s="3"/>
    </row>
    <row r="358" spans="28:44">
      <c r="AB358" s="212" t="s">
        <v>243</v>
      </c>
      <c r="AC358" s="112" t="s">
        <v>403</v>
      </c>
      <c r="AD358" s="113" t="s">
        <v>249</v>
      </c>
      <c r="AE358" s="169" t="str">
        <f t="shared" si="20"/>
        <v>青少年団体ユニカール（ニュースポーツ）d</v>
      </c>
      <c r="AF358" s="118" t="s">
        <v>246</v>
      </c>
      <c r="AG358" s="93"/>
      <c r="AH358" s="93"/>
      <c r="AI358" s="164"/>
      <c r="AJ358" s="19"/>
      <c r="AK358" s="19"/>
      <c r="AL358" s="19"/>
      <c r="AM358" s="19"/>
      <c r="AN358" s="19"/>
      <c r="AO358" s="19"/>
      <c r="AP358" s="19"/>
      <c r="AR358" s="3"/>
    </row>
    <row r="359" spans="28:44">
      <c r="AB359" s="212" t="s">
        <v>243</v>
      </c>
      <c r="AC359" s="112" t="s">
        <v>404</v>
      </c>
      <c r="AD359" s="113" t="s">
        <v>249</v>
      </c>
      <c r="AE359" s="169" t="str">
        <f t="shared" si="20"/>
        <v>青少年団体キンボール（ニュースポーツ）d</v>
      </c>
      <c r="AF359" s="118" t="s">
        <v>246</v>
      </c>
      <c r="AG359" s="93"/>
      <c r="AH359" s="93"/>
      <c r="AI359" s="164"/>
      <c r="AJ359" s="19"/>
      <c r="AK359" s="19"/>
      <c r="AL359" s="19"/>
      <c r="AM359" s="19"/>
      <c r="AN359" s="19"/>
      <c r="AO359" s="19"/>
      <c r="AP359" s="19"/>
      <c r="AR359" s="3"/>
    </row>
    <row r="360" spans="28:44">
      <c r="AB360" s="212" t="s">
        <v>243</v>
      </c>
      <c r="AC360" s="112" t="s">
        <v>405</v>
      </c>
      <c r="AD360" s="113" t="s">
        <v>249</v>
      </c>
      <c r="AE360" s="169" t="str">
        <f t="shared" si="20"/>
        <v>青少年団体クッブ（ニュースポーツ）d</v>
      </c>
      <c r="AF360" s="118" t="s">
        <v>246</v>
      </c>
      <c r="AG360" s="93"/>
      <c r="AH360" s="93"/>
      <c r="AI360" s="164"/>
      <c r="AJ360" s="19"/>
      <c r="AK360" s="19"/>
      <c r="AL360" s="19"/>
      <c r="AM360" s="19"/>
      <c r="AN360" s="19"/>
      <c r="AO360" s="19"/>
      <c r="AP360" s="19"/>
      <c r="AR360" s="3"/>
    </row>
    <row r="361" spans="28:44">
      <c r="AB361" s="212" t="s">
        <v>243</v>
      </c>
      <c r="AC361" s="112" t="s">
        <v>406</v>
      </c>
      <c r="AD361" s="113" t="s">
        <v>249</v>
      </c>
      <c r="AE361" s="169" t="str">
        <f t="shared" si="20"/>
        <v>青少年団体フライングディスクゴルフ（ニュースポーツ）d</v>
      </c>
      <c r="AF361" s="118" t="s">
        <v>246</v>
      </c>
      <c r="AG361" s="93"/>
      <c r="AH361" s="93"/>
      <c r="AI361" s="164"/>
      <c r="AJ361" s="19"/>
      <c r="AK361" s="19"/>
      <c r="AL361" s="19"/>
      <c r="AM361" s="19"/>
      <c r="AN361" s="19"/>
      <c r="AO361" s="19"/>
      <c r="AP361" s="19"/>
      <c r="AR361" s="3"/>
    </row>
    <row r="362" spans="28:44">
      <c r="AB362" s="212" t="s">
        <v>243</v>
      </c>
      <c r="AC362" s="112" t="s">
        <v>407</v>
      </c>
      <c r="AD362" s="113" t="s">
        <v>249</v>
      </c>
      <c r="AE362" s="169" t="str">
        <f t="shared" si="20"/>
        <v>青少年団体グラウンドゴルフ（ニュースポーツ）d</v>
      </c>
      <c r="AF362" s="118" t="s">
        <v>246</v>
      </c>
      <c r="AG362" s="93"/>
      <c r="AH362" s="93"/>
      <c r="AI362" s="164"/>
      <c r="AJ362" s="19"/>
      <c r="AK362" s="19"/>
      <c r="AL362" s="19"/>
      <c r="AM362" s="19"/>
      <c r="AN362" s="19"/>
      <c r="AO362" s="19"/>
      <c r="AP362" s="19"/>
      <c r="AR362" s="3"/>
    </row>
    <row r="363" spans="28:44">
      <c r="AB363" s="212" t="s">
        <v>243</v>
      </c>
      <c r="AC363" s="112" t="s">
        <v>408</v>
      </c>
      <c r="AD363" s="113" t="s">
        <v>249</v>
      </c>
      <c r="AE363" s="169" t="str">
        <f t="shared" si="20"/>
        <v>青少年団体インディアカ（ニュースポーツ）d</v>
      </c>
      <c r="AF363" s="118" t="s">
        <v>246</v>
      </c>
      <c r="AG363" s="93"/>
      <c r="AH363" s="93"/>
      <c r="AI363" s="164"/>
      <c r="AJ363" s="19"/>
      <c r="AK363" s="19"/>
      <c r="AL363" s="19"/>
      <c r="AM363" s="19"/>
      <c r="AN363" s="19"/>
      <c r="AO363" s="19"/>
      <c r="AP363" s="19"/>
      <c r="AR363" s="3"/>
    </row>
    <row r="364" spans="28:44">
      <c r="AB364" s="212" t="s">
        <v>243</v>
      </c>
      <c r="AC364" s="112" t="s">
        <v>409</v>
      </c>
      <c r="AD364" s="113" t="s">
        <v>249</v>
      </c>
      <c r="AE364" s="169" t="str">
        <f t="shared" si="20"/>
        <v>青少年団体ペタンク（ニュースポーツ）d</v>
      </c>
      <c r="AF364" s="118" t="s">
        <v>246</v>
      </c>
      <c r="AG364" s="93"/>
      <c r="AH364" s="93"/>
      <c r="AI364" s="164"/>
      <c r="AJ364" s="19"/>
      <c r="AK364" s="19"/>
      <c r="AL364" s="19"/>
      <c r="AM364" s="19"/>
      <c r="AN364" s="19"/>
      <c r="AO364" s="19"/>
      <c r="AP364" s="19"/>
      <c r="AR364" s="3"/>
    </row>
    <row r="365" spans="28:44">
      <c r="AB365" s="212" t="s">
        <v>243</v>
      </c>
      <c r="AC365" s="112" t="s">
        <v>410</v>
      </c>
      <c r="AD365" s="113" t="s">
        <v>249</v>
      </c>
      <c r="AE365" s="169" t="str">
        <f t="shared" si="20"/>
        <v>青少年団体ボッチャ（ニュースポーツ）d</v>
      </c>
      <c r="AF365" s="118" t="s">
        <v>246</v>
      </c>
      <c r="AG365" s="93"/>
      <c r="AH365" s="93"/>
      <c r="AI365" s="164"/>
      <c r="AJ365" s="19"/>
      <c r="AK365" s="19"/>
      <c r="AL365" s="19"/>
      <c r="AM365" s="19"/>
      <c r="AN365" s="19"/>
      <c r="AO365" s="19"/>
      <c r="AP365" s="19"/>
      <c r="AR365" s="3"/>
    </row>
    <row r="366" spans="28:44">
      <c r="AB366" s="212" t="s">
        <v>243</v>
      </c>
      <c r="AC366" s="112" t="s">
        <v>321</v>
      </c>
      <c r="AD366" s="113" t="s">
        <v>249</v>
      </c>
      <c r="AE366" s="169" t="str">
        <f t="shared" si="20"/>
        <v>青少年団体ドミノ（室内）d</v>
      </c>
      <c r="AF366" s="118" t="s">
        <v>246</v>
      </c>
      <c r="AG366" s="93"/>
      <c r="AH366" s="93"/>
      <c r="AI366" s="164"/>
      <c r="AJ366" s="19"/>
      <c r="AK366" s="19"/>
      <c r="AL366" s="19"/>
      <c r="AM366" s="19"/>
      <c r="AN366" s="19"/>
      <c r="AO366" s="19"/>
      <c r="AP366" s="19"/>
      <c r="AR366" s="3"/>
    </row>
    <row r="367" spans="28:44">
      <c r="AB367" s="212" t="s">
        <v>243</v>
      </c>
      <c r="AC367" s="112" t="s">
        <v>322</v>
      </c>
      <c r="AD367" s="113" t="s">
        <v>249</v>
      </c>
      <c r="AE367" s="169" t="str">
        <f t="shared" si="20"/>
        <v>青少年団体カプラブロック（室内）d</v>
      </c>
      <c r="AF367" s="118" t="s">
        <v>246</v>
      </c>
      <c r="AG367" s="93"/>
      <c r="AH367" s="93"/>
      <c r="AI367" s="164"/>
      <c r="AJ367" s="19"/>
      <c r="AK367" s="19"/>
      <c r="AL367" s="19"/>
      <c r="AM367" s="19"/>
      <c r="AN367" s="19"/>
      <c r="AO367" s="19"/>
      <c r="AP367" s="19"/>
      <c r="AR367" s="3"/>
    </row>
    <row r="368" spans="28:44">
      <c r="AB368" s="212" t="s">
        <v>243</v>
      </c>
      <c r="AC368" s="112" t="s">
        <v>411</v>
      </c>
      <c r="AD368" s="113" t="s">
        <v>249</v>
      </c>
      <c r="AE368" s="169" t="str">
        <f t="shared" si="20"/>
        <v>青少年団体Xロープバトル（ニュースポーツ）d</v>
      </c>
      <c r="AF368" s="118" t="s">
        <v>246</v>
      </c>
      <c r="AG368" s="93"/>
      <c r="AH368" s="93"/>
      <c r="AI368" s="164"/>
      <c r="AJ368" s="19"/>
      <c r="AK368" s="19"/>
      <c r="AL368" s="19"/>
      <c r="AM368" s="19"/>
      <c r="AN368" s="19"/>
      <c r="AO368" s="19"/>
      <c r="AP368" s="19"/>
      <c r="AR368" s="3"/>
    </row>
    <row r="369" spans="28:44">
      <c r="AB369" s="212" t="s">
        <v>243</v>
      </c>
      <c r="AC369" s="112" t="s">
        <v>323</v>
      </c>
      <c r="AD369" s="113" t="s">
        <v>249</v>
      </c>
      <c r="AE369" s="169" t="str">
        <f t="shared" si="20"/>
        <v>青少年団体キャンプファイヤーd</v>
      </c>
      <c r="AF369" s="118" t="s">
        <v>246</v>
      </c>
      <c r="AG369" s="93"/>
      <c r="AH369" s="93"/>
      <c r="AI369" s="164"/>
      <c r="AJ369" s="19"/>
      <c r="AK369" s="19"/>
      <c r="AL369" s="19"/>
      <c r="AM369" s="19"/>
      <c r="AN369" s="19"/>
      <c r="AO369" s="19"/>
      <c r="AP369" s="19"/>
      <c r="AR369" s="3"/>
    </row>
    <row r="370" spans="28:44">
      <c r="AB370" s="212" t="s">
        <v>243</v>
      </c>
      <c r="AC370" s="112" t="s">
        <v>324</v>
      </c>
      <c r="AD370" s="113" t="s">
        <v>249</v>
      </c>
      <c r="AE370" s="169" t="str">
        <f t="shared" si="20"/>
        <v>青少年団体キャンドルサービスd</v>
      </c>
      <c r="AF370" s="118" t="s">
        <v>246</v>
      </c>
      <c r="AG370" s="93"/>
      <c r="AH370" s="93"/>
      <c r="AI370" s="164"/>
      <c r="AJ370" s="19"/>
      <c r="AK370" s="19"/>
      <c r="AL370" s="19"/>
      <c r="AM370" s="19"/>
      <c r="AN370" s="19"/>
      <c r="AO370" s="19"/>
      <c r="AP370" s="19"/>
      <c r="AR370" s="3"/>
    </row>
    <row r="371" spans="28:44">
      <c r="AB371" s="212" t="s">
        <v>243</v>
      </c>
      <c r="AC371" s="112" t="s">
        <v>325</v>
      </c>
      <c r="AD371" s="113" t="s">
        <v>249</v>
      </c>
      <c r="AE371" s="169" t="str">
        <f t="shared" si="20"/>
        <v>青少年団体ＯＺＵリンピックd</v>
      </c>
      <c r="AF371" s="118" t="s">
        <v>246</v>
      </c>
      <c r="AG371" s="93"/>
      <c r="AH371" s="93"/>
      <c r="AI371" s="164"/>
      <c r="AJ371" s="19"/>
      <c r="AK371" s="19"/>
      <c r="AL371" s="19"/>
      <c r="AM371" s="19"/>
      <c r="AN371" s="19"/>
      <c r="AO371" s="19"/>
      <c r="AP371" s="19"/>
      <c r="AR371" s="3"/>
    </row>
    <row r="372" spans="28:44">
      <c r="AB372" s="212" t="s">
        <v>243</v>
      </c>
      <c r="AC372" s="112" t="s">
        <v>326</v>
      </c>
      <c r="AD372" s="113" t="s">
        <v>249</v>
      </c>
      <c r="AE372" s="169" t="str">
        <f t="shared" si="20"/>
        <v>青少年団体ときが森こども冒険プログラムd</v>
      </c>
      <c r="AF372" s="118" t="s">
        <v>246</v>
      </c>
      <c r="AG372" s="93"/>
      <c r="AH372" s="93"/>
      <c r="AI372" s="164"/>
      <c r="AJ372" s="19"/>
      <c r="AK372" s="19"/>
      <c r="AL372" s="19"/>
      <c r="AM372" s="19"/>
      <c r="AN372" s="19"/>
      <c r="AO372" s="19"/>
      <c r="AP372" s="19"/>
      <c r="AR372" s="3"/>
    </row>
    <row r="373" spans="28:44">
      <c r="AB373" s="213" t="s">
        <v>243</v>
      </c>
      <c r="AC373" s="114" t="s">
        <v>218</v>
      </c>
      <c r="AD373" s="115" t="s">
        <v>379</v>
      </c>
      <c r="AE373" s="170" t="str">
        <f t="shared" si="20"/>
        <v>青少年団体カヌー（平水版）［２人１艇］e</v>
      </c>
      <c r="AF373" s="119" t="s">
        <v>246</v>
      </c>
      <c r="AG373" s="93"/>
      <c r="AH373" s="93"/>
      <c r="AI373" s="164"/>
      <c r="AJ373" s="19"/>
      <c r="AK373" s="19"/>
      <c r="AL373" s="19"/>
      <c r="AM373" s="19"/>
      <c r="AN373" s="19"/>
      <c r="AO373" s="19"/>
      <c r="AP373" s="19"/>
      <c r="AR373" s="3"/>
    </row>
    <row r="374" spans="28:44">
      <c r="AB374" s="213" t="s">
        <v>243</v>
      </c>
      <c r="AC374" s="114" t="s">
        <v>219</v>
      </c>
      <c r="AD374" s="115" t="s">
        <v>379</v>
      </c>
      <c r="AE374" s="170" t="str">
        <f t="shared" si="20"/>
        <v>青少年団体カヌー（平水版）［１人１艇］e</v>
      </c>
      <c r="AF374" s="119" t="s">
        <v>246</v>
      </c>
      <c r="AG374" s="93"/>
      <c r="AH374" s="93"/>
      <c r="AI374" s="164"/>
      <c r="AJ374" s="19"/>
      <c r="AK374" s="19"/>
      <c r="AL374" s="19"/>
      <c r="AM374" s="19"/>
      <c r="AN374" s="19"/>
      <c r="AO374" s="19"/>
      <c r="AP374" s="19"/>
      <c r="AR374" s="3"/>
    </row>
    <row r="375" spans="28:44">
      <c r="AB375" s="213" t="s">
        <v>243</v>
      </c>
      <c r="AC375" s="114" t="s">
        <v>220</v>
      </c>
      <c r="AD375" s="115" t="s">
        <v>379</v>
      </c>
      <c r="AE375" s="170" t="str">
        <f t="shared" si="20"/>
        <v>青少年団体マウンテンバイクe</v>
      </c>
      <c r="AF375" s="119" t="s">
        <v>246</v>
      </c>
      <c r="AG375" s="93"/>
      <c r="AH375" s="93"/>
      <c r="AI375" s="164"/>
      <c r="AJ375" s="19"/>
      <c r="AK375" s="19"/>
      <c r="AL375" s="19"/>
      <c r="AM375" s="19"/>
      <c r="AN375" s="19"/>
      <c r="AO375" s="19"/>
      <c r="AP375" s="19"/>
      <c r="AR375" s="3"/>
    </row>
    <row r="376" spans="28:44">
      <c r="AB376" s="213" t="s">
        <v>243</v>
      </c>
      <c r="AC376" s="114" t="s">
        <v>221</v>
      </c>
      <c r="AD376" s="115" t="s">
        <v>379</v>
      </c>
      <c r="AE376" s="170" t="str">
        <f t="shared" si="20"/>
        <v>青少年団体スポーツクライミングe</v>
      </c>
      <c r="AF376" s="119" t="s">
        <v>246</v>
      </c>
      <c r="AG376" s="93"/>
      <c r="AH376" s="93"/>
      <c r="AI376" s="164"/>
      <c r="AJ376" s="19"/>
      <c r="AK376" s="19"/>
      <c r="AL376" s="19"/>
      <c r="AM376" s="19"/>
      <c r="AN376" s="19"/>
      <c r="AO376" s="19"/>
      <c r="AP376" s="19"/>
      <c r="AR376" s="3"/>
    </row>
    <row r="377" spans="28:44">
      <c r="AB377" s="213" t="s">
        <v>243</v>
      </c>
      <c r="AC377" s="114" t="s">
        <v>222</v>
      </c>
      <c r="AD377" s="115" t="s">
        <v>379</v>
      </c>
      <c r="AE377" s="170" t="str">
        <f t="shared" si="20"/>
        <v>青少年団体カヌー（ショートツーリング）e</v>
      </c>
      <c r="AF377" s="119" t="s">
        <v>246</v>
      </c>
      <c r="AG377" s="93"/>
      <c r="AH377" s="93"/>
      <c r="AI377" s="164"/>
      <c r="AJ377" s="19"/>
      <c r="AK377" s="19"/>
      <c r="AL377" s="19"/>
      <c r="AM377" s="19"/>
      <c r="AN377" s="19"/>
      <c r="AO377" s="19"/>
      <c r="AP377" s="19"/>
      <c r="AR377" s="3"/>
    </row>
    <row r="378" spans="28:44">
      <c r="AB378" s="213" t="s">
        <v>243</v>
      </c>
      <c r="AC378" s="114" t="s">
        <v>224</v>
      </c>
      <c r="AD378" s="115" t="s">
        <v>379</v>
      </c>
      <c r="AE378" s="170" t="str">
        <f t="shared" si="20"/>
        <v>青少年団体カヌー（ミドルツーリング）e</v>
      </c>
      <c r="AF378" s="119" t="s">
        <v>246</v>
      </c>
      <c r="AG378" s="93"/>
      <c r="AH378" s="93"/>
      <c r="AI378" s="164"/>
      <c r="AJ378" s="19"/>
      <c r="AK378" s="19"/>
      <c r="AL378" s="19"/>
      <c r="AM378" s="19"/>
      <c r="AN378" s="19"/>
      <c r="AO378" s="19"/>
      <c r="AP378" s="19"/>
      <c r="AR378" s="3"/>
    </row>
    <row r="379" spans="28:44">
      <c r="AB379" s="213" t="s">
        <v>243</v>
      </c>
      <c r="AC379" s="114" t="s">
        <v>223</v>
      </c>
      <c r="AD379" s="115" t="s">
        <v>379</v>
      </c>
      <c r="AE379" s="170" t="str">
        <f t="shared" ref="AE379:AE413" si="22">AB379&amp;AC379&amp;AD379</f>
        <v>青少年団体カヌー（ロングツーリング）e</v>
      </c>
      <c r="AF379" s="119" t="s">
        <v>246</v>
      </c>
      <c r="AG379" s="93"/>
      <c r="AH379" s="93"/>
      <c r="AI379" s="164"/>
      <c r="AJ379" s="19"/>
      <c r="AK379" s="19"/>
      <c r="AL379" s="19"/>
      <c r="AM379" s="19"/>
      <c r="AN379" s="19"/>
      <c r="AO379" s="19"/>
      <c r="AP379" s="19"/>
      <c r="AR379" s="3"/>
    </row>
    <row r="380" spans="28:44">
      <c r="AB380" s="213" t="s">
        <v>243</v>
      </c>
      <c r="AC380" s="114" t="s">
        <v>347</v>
      </c>
      <c r="AD380" s="115" t="s">
        <v>379</v>
      </c>
      <c r="AE380" s="170" t="str">
        <f t="shared" si="22"/>
        <v>青少年団体クラフト（竹とんぼ）e</v>
      </c>
      <c r="AF380" s="119">
        <v>6300</v>
      </c>
      <c r="AG380" s="93"/>
      <c r="AH380" s="93"/>
      <c r="AI380" s="164"/>
      <c r="AJ380" s="19"/>
      <c r="AK380" s="19"/>
      <c r="AL380" s="19"/>
      <c r="AM380" s="19"/>
      <c r="AN380" s="19"/>
      <c r="AO380" s="19"/>
      <c r="AP380" s="19"/>
      <c r="AR380" s="3"/>
    </row>
    <row r="381" spans="28:44">
      <c r="AB381" s="213" t="s">
        <v>243</v>
      </c>
      <c r="AC381" s="114" t="s">
        <v>225</v>
      </c>
      <c r="AD381" s="115" t="s">
        <v>379</v>
      </c>
      <c r="AE381" s="170" t="str">
        <f t="shared" si="22"/>
        <v>青少年団体エアロビクスダンスe</v>
      </c>
      <c r="AF381" s="119" t="s">
        <v>246</v>
      </c>
      <c r="AG381" s="93"/>
      <c r="AH381" s="93"/>
      <c r="AI381" s="164"/>
      <c r="AJ381" s="19"/>
      <c r="AK381" s="19"/>
      <c r="AL381" s="19"/>
      <c r="AM381" s="19"/>
      <c r="AN381" s="19"/>
      <c r="AO381" s="19"/>
      <c r="AP381" s="19"/>
      <c r="AR381" s="3"/>
    </row>
    <row r="382" spans="28:44">
      <c r="AB382" s="213" t="s">
        <v>243</v>
      </c>
      <c r="AC382" s="114" t="s">
        <v>226</v>
      </c>
      <c r="AD382" s="115" t="s">
        <v>379</v>
      </c>
      <c r="AE382" s="170" t="str">
        <f t="shared" si="22"/>
        <v>青少年団体座禅e</v>
      </c>
      <c r="AF382" s="119" t="s">
        <v>246</v>
      </c>
      <c r="AG382" s="93"/>
      <c r="AH382" s="93"/>
      <c r="AI382" s="164"/>
      <c r="AJ382" s="19"/>
      <c r="AK382" s="19"/>
      <c r="AL382" s="19"/>
      <c r="AM382" s="19"/>
      <c r="AN382" s="19"/>
      <c r="AO382" s="19"/>
      <c r="AP382" s="19"/>
      <c r="AR382" s="3"/>
    </row>
    <row r="383" spans="28:44">
      <c r="AB383" s="213" t="s">
        <v>243</v>
      </c>
      <c r="AC383" s="114" t="s">
        <v>232</v>
      </c>
      <c r="AD383" s="115" t="s">
        <v>379</v>
      </c>
      <c r="AE383" s="170" t="str">
        <f t="shared" si="22"/>
        <v>青少年団体自然観察e</v>
      </c>
      <c r="AF383" s="119" t="s">
        <v>246</v>
      </c>
      <c r="AG383" s="93"/>
      <c r="AH383" s="93"/>
      <c r="AI383" s="164"/>
      <c r="AJ383" s="19"/>
      <c r="AK383" s="19"/>
      <c r="AL383" s="19"/>
      <c r="AM383" s="19"/>
      <c r="AN383" s="19"/>
      <c r="AO383" s="19"/>
      <c r="AP383" s="19"/>
      <c r="AR383" s="3"/>
    </row>
    <row r="384" spans="28:44">
      <c r="AB384" s="213" t="s">
        <v>243</v>
      </c>
      <c r="AC384" s="114" t="s">
        <v>346</v>
      </c>
      <c r="AD384" s="115" t="s">
        <v>379</v>
      </c>
      <c r="AE384" s="170" t="str">
        <f t="shared" si="22"/>
        <v>青少年団体茶道e</v>
      </c>
      <c r="AF384" s="119">
        <v>6700</v>
      </c>
      <c r="AG384" s="93"/>
      <c r="AH384" s="93"/>
      <c r="AI384" s="164"/>
      <c r="AJ384" s="19"/>
      <c r="AK384" s="19"/>
      <c r="AL384" s="19"/>
      <c r="AM384" s="19"/>
      <c r="AN384" s="19"/>
      <c r="AO384" s="19"/>
      <c r="AP384" s="19"/>
      <c r="AR384" s="3"/>
    </row>
    <row r="385" spans="28:44">
      <c r="AB385" s="213" t="s">
        <v>243</v>
      </c>
      <c r="AC385" s="114" t="s">
        <v>233</v>
      </c>
      <c r="AD385" s="115" t="s">
        <v>379</v>
      </c>
      <c r="AE385" s="170" t="str">
        <f t="shared" si="22"/>
        <v>青少年団体天体観察e</v>
      </c>
      <c r="AF385" s="119" t="s">
        <v>246</v>
      </c>
      <c r="AG385" s="93"/>
      <c r="AH385" s="93"/>
      <c r="AI385" s="164"/>
      <c r="AJ385" s="19"/>
      <c r="AK385" s="19"/>
      <c r="AL385" s="19"/>
      <c r="AM385" s="19"/>
      <c r="AN385" s="19"/>
      <c r="AO385" s="19"/>
      <c r="AP385" s="19"/>
      <c r="AR385" s="3"/>
    </row>
    <row r="386" spans="28:44">
      <c r="AB386" s="213" t="s">
        <v>243</v>
      </c>
      <c r="AC386" s="114" t="s">
        <v>234</v>
      </c>
      <c r="AD386" s="115" t="s">
        <v>379</v>
      </c>
      <c r="AE386" s="170" t="str">
        <f t="shared" si="22"/>
        <v>青少年団体ウォークラリー2.4ｋｍe</v>
      </c>
      <c r="AF386" s="119" t="s">
        <v>246</v>
      </c>
      <c r="AG386" s="93"/>
      <c r="AH386" s="93"/>
      <c r="AI386" s="164"/>
      <c r="AJ386" s="19"/>
      <c r="AK386" s="19"/>
      <c r="AL386" s="19"/>
      <c r="AM386" s="19"/>
      <c r="AN386" s="19"/>
      <c r="AO386" s="19"/>
      <c r="AP386" s="19"/>
      <c r="AR386" s="3"/>
    </row>
    <row r="387" spans="28:44">
      <c r="AB387" s="213" t="s">
        <v>243</v>
      </c>
      <c r="AC387" s="114" t="s">
        <v>235</v>
      </c>
      <c r="AD387" s="115" t="s">
        <v>379</v>
      </c>
      <c r="AE387" s="170" t="str">
        <f t="shared" si="22"/>
        <v>青少年団体ウォークラリー5.4ｋｍe</v>
      </c>
      <c r="AF387" s="119" t="s">
        <v>246</v>
      </c>
      <c r="AG387" s="93"/>
      <c r="AH387" s="93"/>
      <c r="AI387" s="164"/>
      <c r="AJ387" s="19"/>
      <c r="AK387" s="19"/>
      <c r="AL387" s="19"/>
      <c r="AM387" s="19"/>
      <c r="AN387" s="19"/>
      <c r="AO387" s="19"/>
      <c r="AP387" s="19"/>
      <c r="AR387" s="3"/>
    </row>
    <row r="388" spans="28:44">
      <c r="AB388" s="213" t="s">
        <v>243</v>
      </c>
      <c r="AC388" s="114" t="s">
        <v>236</v>
      </c>
      <c r="AD388" s="115" t="s">
        <v>379</v>
      </c>
      <c r="AE388" s="170" t="str">
        <f t="shared" si="22"/>
        <v>青少年団体スコアオリエンテーリングe</v>
      </c>
      <c r="AF388" s="119" t="s">
        <v>246</v>
      </c>
      <c r="AG388" s="93"/>
      <c r="AH388" s="93"/>
      <c r="AI388" s="164"/>
      <c r="AJ388" s="19"/>
      <c r="AK388" s="19"/>
      <c r="AL388" s="19"/>
      <c r="AM388" s="19"/>
      <c r="AN388" s="19"/>
      <c r="AO388" s="19"/>
      <c r="AP388" s="19"/>
      <c r="AR388" s="3"/>
    </row>
    <row r="389" spans="28:44">
      <c r="AB389" s="213" t="s">
        <v>243</v>
      </c>
      <c r="AC389" s="114" t="s">
        <v>237</v>
      </c>
      <c r="AD389" s="115" t="s">
        <v>379</v>
      </c>
      <c r="AE389" s="170" t="str">
        <f t="shared" si="22"/>
        <v>青少年団体ビジュアルオリエンテーリングe</v>
      </c>
      <c r="AF389" s="119" t="s">
        <v>246</v>
      </c>
      <c r="AG389" s="93"/>
      <c r="AH389" s="93"/>
      <c r="AI389" s="164"/>
      <c r="AJ389" s="19"/>
      <c r="AK389" s="19"/>
      <c r="AL389" s="19"/>
      <c r="AM389" s="19"/>
      <c r="AN389" s="19"/>
      <c r="AO389" s="19"/>
      <c r="AP389" s="19"/>
      <c r="AR389" s="3"/>
    </row>
    <row r="390" spans="28:44">
      <c r="AB390" s="213" t="s">
        <v>243</v>
      </c>
      <c r="AC390" s="114" t="s">
        <v>238</v>
      </c>
      <c r="AD390" s="115" t="s">
        <v>379</v>
      </c>
      <c r="AE390" s="170" t="str">
        <f t="shared" si="22"/>
        <v>青少年団体館内動物ラリーe</v>
      </c>
      <c r="AF390" s="119" t="s">
        <v>246</v>
      </c>
      <c r="AG390" s="93"/>
      <c r="AH390" s="93"/>
      <c r="AI390" s="164"/>
      <c r="AJ390" s="19"/>
      <c r="AK390" s="19"/>
      <c r="AL390" s="19"/>
      <c r="AM390" s="19"/>
      <c r="AN390" s="19"/>
      <c r="AO390" s="19"/>
      <c r="AP390" s="19"/>
      <c r="AR390" s="3"/>
    </row>
    <row r="391" spans="28:44">
      <c r="AB391" s="213" t="s">
        <v>243</v>
      </c>
      <c r="AC391" s="114" t="s">
        <v>228</v>
      </c>
      <c r="AD391" s="115" t="s">
        <v>379</v>
      </c>
      <c r="AE391" s="170" t="str">
        <f t="shared" si="22"/>
        <v>青少年団体グループワークゲームe</v>
      </c>
      <c r="AF391" s="119" t="s">
        <v>246</v>
      </c>
      <c r="AG391" s="93"/>
      <c r="AH391" s="93"/>
      <c r="AI391" s="164"/>
      <c r="AJ391" s="19"/>
      <c r="AK391" s="19"/>
      <c r="AL391" s="19"/>
      <c r="AM391" s="19"/>
      <c r="AN391" s="19"/>
      <c r="AO391" s="19"/>
      <c r="AP391" s="19"/>
      <c r="AR391" s="3"/>
    </row>
    <row r="392" spans="28:44">
      <c r="AB392" s="213" t="s">
        <v>243</v>
      </c>
      <c r="AC392" s="114" t="s">
        <v>227</v>
      </c>
      <c r="AD392" s="115" t="s">
        <v>379</v>
      </c>
      <c r="AE392" s="170" t="str">
        <f t="shared" si="22"/>
        <v>青少年団体レクリエーション（キャンプファイヤー）e</v>
      </c>
      <c r="AF392" s="119" t="s">
        <v>246</v>
      </c>
      <c r="AG392" s="93"/>
      <c r="AH392" s="93"/>
      <c r="AI392" s="164"/>
      <c r="AJ392" s="19"/>
      <c r="AK392" s="19"/>
      <c r="AL392" s="19"/>
      <c r="AM392" s="19"/>
      <c r="AN392" s="19"/>
      <c r="AO392" s="19"/>
      <c r="AP392" s="19"/>
      <c r="AR392" s="3"/>
    </row>
    <row r="393" spans="28:44">
      <c r="AB393" s="213" t="s">
        <v>243</v>
      </c>
      <c r="AC393" s="114" t="s">
        <v>229</v>
      </c>
      <c r="AD393" s="115" t="s">
        <v>379</v>
      </c>
      <c r="AE393" s="170" t="str">
        <f t="shared" si="22"/>
        <v>青少年団体折り紙建築e</v>
      </c>
      <c r="AF393" s="119" t="s">
        <v>246</v>
      </c>
      <c r="AG393" s="93"/>
      <c r="AH393" s="93"/>
      <c r="AI393" s="164"/>
      <c r="AJ393" s="19"/>
      <c r="AK393" s="19"/>
      <c r="AL393" s="19"/>
      <c r="AM393" s="19"/>
      <c r="AN393" s="19"/>
      <c r="AO393" s="19"/>
      <c r="AP393" s="19"/>
      <c r="AR393" s="3"/>
    </row>
    <row r="394" spans="28:44">
      <c r="AB394" s="213" t="s">
        <v>243</v>
      </c>
      <c r="AC394" s="114" t="s">
        <v>230</v>
      </c>
      <c r="AD394" s="115" t="s">
        <v>379</v>
      </c>
      <c r="AE394" s="170" t="str">
        <f t="shared" si="22"/>
        <v>青少年団体うちわ作りe</v>
      </c>
      <c r="AF394" s="119" t="s">
        <v>246</v>
      </c>
      <c r="AG394" s="93"/>
      <c r="AH394" s="93"/>
      <c r="AI394" s="164"/>
      <c r="AJ394" s="19"/>
      <c r="AK394" s="19"/>
      <c r="AL394" s="19"/>
      <c r="AM394" s="19"/>
      <c r="AN394" s="19"/>
      <c r="AO394" s="19"/>
      <c r="AP394" s="19"/>
      <c r="AR394" s="3"/>
    </row>
    <row r="395" spans="28:44">
      <c r="AB395" s="213" t="s">
        <v>243</v>
      </c>
      <c r="AC395" s="114" t="s">
        <v>231</v>
      </c>
      <c r="AD395" s="115" t="s">
        <v>379</v>
      </c>
      <c r="AE395" s="170" t="str">
        <f t="shared" si="22"/>
        <v>青少年団体ストーンアートe</v>
      </c>
      <c r="AF395" s="119" t="s">
        <v>246</v>
      </c>
      <c r="AG395" s="93"/>
      <c r="AH395" s="93"/>
      <c r="AI395" s="164"/>
      <c r="AJ395" s="19"/>
      <c r="AK395" s="19"/>
      <c r="AL395" s="19"/>
      <c r="AM395" s="19"/>
      <c r="AN395" s="19"/>
      <c r="AO395" s="19"/>
      <c r="AP395" s="19"/>
      <c r="AR395" s="3"/>
    </row>
    <row r="396" spans="28:44">
      <c r="AB396" s="213" t="s">
        <v>243</v>
      </c>
      <c r="AC396" s="114" t="s">
        <v>239</v>
      </c>
      <c r="AD396" s="115" t="s">
        <v>379</v>
      </c>
      <c r="AE396" s="170" t="str">
        <f t="shared" si="22"/>
        <v>青少年団体ティッシュデザインe</v>
      </c>
      <c r="AF396" s="119" t="s">
        <v>246</v>
      </c>
      <c r="AG396" s="93"/>
      <c r="AH396" s="93"/>
      <c r="AI396" s="164"/>
      <c r="AJ396" s="19"/>
      <c r="AK396" s="19"/>
      <c r="AL396" s="19"/>
      <c r="AM396" s="19"/>
      <c r="AN396" s="19"/>
      <c r="AO396" s="19"/>
      <c r="AP396" s="19"/>
      <c r="AR396" s="3"/>
    </row>
    <row r="397" spans="28:44">
      <c r="AB397" s="213" t="s">
        <v>243</v>
      </c>
      <c r="AC397" s="114" t="s">
        <v>319</v>
      </c>
      <c r="AD397" s="115" t="s">
        <v>379</v>
      </c>
      <c r="AE397" s="170" t="str">
        <f t="shared" si="22"/>
        <v>青少年団体屋内ボルダーe</v>
      </c>
      <c r="AF397" s="119" t="s">
        <v>246</v>
      </c>
      <c r="AG397" s="93"/>
      <c r="AH397" s="93"/>
      <c r="AI397" s="164"/>
      <c r="AJ397" s="19"/>
      <c r="AK397" s="19"/>
      <c r="AL397" s="19"/>
      <c r="AM397" s="19"/>
      <c r="AN397" s="19"/>
      <c r="AO397" s="19"/>
      <c r="AP397" s="19"/>
      <c r="AR397" s="3"/>
    </row>
    <row r="398" spans="28:44">
      <c r="AB398" s="213" t="s">
        <v>243</v>
      </c>
      <c r="AC398" s="114" t="s">
        <v>106</v>
      </c>
      <c r="AD398" s="115" t="s">
        <v>379</v>
      </c>
      <c r="AE398" s="170" t="str">
        <f t="shared" si="22"/>
        <v>青少年団体野外炊飯e</v>
      </c>
      <c r="AF398" s="119" t="s">
        <v>246</v>
      </c>
      <c r="AG398" s="93"/>
      <c r="AH398" s="93"/>
      <c r="AI398" s="164"/>
      <c r="AJ398" s="19"/>
      <c r="AK398" s="19"/>
      <c r="AL398" s="19"/>
      <c r="AM398" s="19"/>
      <c r="AN398" s="19"/>
      <c r="AO398" s="19"/>
      <c r="AP398" s="19"/>
      <c r="AR398" s="3"/>
    </row>
    <row r="399" spans="28:44">
      <c r="AB399" s="213" t="s">
        <v>243</v>
      </c>
      <c r="AC399" s="114" t="s">
        <v>403</v>
      </c>
      <c r="AD399" s="115" t="s">
        <v>379</v>
      </c>
      <c r="AE399" s="170" t="str">
        <f t="shared" si="22"/>
        <v>青少年団体ユニカール（ニュースポーツ）e</v>
      </c>
      <c r="AF399" s="119" t="s">
        <v>246</v>
      </c>
      <c r="AG399" s="93"/>
      <c r="AH399" s="93"/>
      <c r="AI399" s="164"/>
      <c r="AJ399" s="19"/>
      <c r="AK399" s="19"/>
      <c r="AL399" s="19"/>
      <c r="AM399" s="19"/>
      <c r="AN399" s="19"/>
      <c r="AO399" s="19"/>
      <c r="AP399" s="19"/>
      <c r="AR399" s="3"/>
    </row>
    <row r="400" spans="28:44">
      <c r="AB400" s="213" t="s">
        <v>243</v>
      </c>
      <c r="AC400" s="114" t="s">
        <v>404</v>
      </c>
      <c r="AD400" s="115" t="s">
        <v>379</v>
      </c>
      <c r="AE400" s="170" t="str">
        <f t="shared" si="22"/>
        <v>青少年団体キンボール（ニュースポーツ）e</v>
      </c>
      <c r="AF400" s="119" t="s">
        <v>246</v>
      </c>
      <c r="AG400" s="93"/>
      <c r="AH400" s="93"/>
      <c r="AI400" s="164"/>
      <c r="AJ400" s="19"/>
      <c r="AK400" s="19"/>
      <c r="AL400" s="19"/>
      <c r="AM400" s="19"/>
      <c r="AN400" s="19"/>
      <c r="AO400" s="19"/>
      <c r="AP400" s="19"/>
      <c r="AR400" s="3"/>
    </row>
    <row r="401" spans="28:44">
      <c r="AB401" s="213" t="s">
        <v>243</v>
      </c>
      <c r="AC401" s="114" t="s">
        <v>405</v>
      </c>
      <c r="AD401" s="115" t="s">
        <v>379</v>
      </c>
      <c r="AE401" s="170" t="str">
        <f t="shared" si="22"/>
        <v>青少年団体クッブ（ニュースポーツ）e</v>
      </c>
      <c r="AF401" s="119" t="s">
        <v>246</v>
      </c>
      <c r="AG401" s="93"/>
      <c r="AH401" s="93"/>
      <c r="AI401" s="164"/>
      <c r="AJ401" s="19"/>
      <c r="AK401" s="19"/>
      <c r="AL401" s="19"/>
      <c r="AM401" s="19"/>
      <c r="AN401" s="19"/>
      <c r="AO401" s="19"/>
      <c r="AP401" s="19"/>
      <c r="AR401" s="3"/>
    </row>
    <row r="402" spans="28:44">
      <c r="AB402" s="213" t="s">
        <v>243</v>
      </c>
      <c r="AC402" s="114" t="s">
        <v>406</v>
      </c>
      <c r="AD402" s="115" t="s">
        <v>379</v>
      </c>
      <c r="AE402" s="170" t="str">
        <f t="shared" si="22"/>
        <v>青少年団体フライングディスクゴルフ（ニュースポーツ）e</v>
      </c>
      <c r="AF402" s="119" t="s">
        <v>246</v>
      </c>
      <c r="AG402" s="93"/>
      <c r="AH402" s="93"/>
      <c r="AI402" s="164"/>
      <c r="AJ402" s="19"/>
      <c r="AK402" s="19"/>
      <c r="AL402" s="19"/>
      <c r="AM402" s="19"/>
      <c r="AN402" s="19"/>
      <c r="AO402" s="19"/>
      <c r="AP402" s="19"/>
      <c r="AR402" s="3"/>
    </row>
    <row r="403" spans="28:44">
      <c r="AB403" s="213" t="s">
        <v>243</v>
      </c>
      <c r="AC403" s="114" t="s">
        <v>407</v>
      </c>
      <c r="AD403" s="115" t="s">
        <v>379</v>
      </c>
      <c r="AE403" s="170" t="str">
        <f t="shared" si="22"/>
        <v>青少年団体グラウンドゴルフ（ニュースポーツ）e</v>
      </c>
      <c r="AF403" s="119" t="s">
        <v>246</v>
      </c>
      <c r="AG403" s="93"/>
      <c r="AH403" s="93"/>
      <c r="AI403" s="164"/>
      <c r="AJ403" s="19"/>
      <c r="AK403" s="19"/>
      <c r="AL403" s="19"/>
      <c r="AM403" s="19"/>
      <c r="AN403" s="19"/>
      <c r="AO403" s="19"/>
      <c r="AP403" s="19"/>
      <c r="AR403" s="3"/>
    </row>
    <row r="404" spans="28:44">
      <c r="AB404" s="213" t="s">
        <v>243</v>
      </c>
      <c r="AC404" s="114" t="s">
        <v>408</v>
      </c>
      <c r="AD404" s="115" t="s">
        <v>379</v>
      </c>
      <c r="AE404" s="170" t="str">
        <f t="shared" si="22"/>
        <v>青少年団体インディアカ（ニュースポーツ）e</v>
      </c>
      <c r="AF404" s="119" t="s">
        <v>246</v>
      </c>
      <c r="AG404" s="93"/>
      <c r="AH404" s="93"/>
      <c r="AI404" s="164"/>
      <c r="AJ404" s="19"/>
      <c r="AK404" s="19"/>
      <c r="AL404" s="19"/>
      <c r="AM404" s="19"/>
      <c r="AN404" s="19"/>
      <c r="AO404" s="19"/>
      <c r="AP404" s="19"/>
      <c r="AR404" s="3"/>
    </row>
    <row r="405" spans="28:44">
      <c r="AB405" s="213" t="s">
        <v>243</v>
      </c>
      <c r="AC405" s="114" t="s">
        <v>409</v>
      </c>
      <c r="AD405" s="115" t="s">
        <v>379</v>
      </c>
      <c r="AE405" s="170" t="str">
        <f t="shared" si="22"/>
        <v>青少年団体ペタンク（ニュースポーツ）e</v>
      </c>
      <c r="AF405" s="119" t="s">
        <v>246</v>
      </c>
      <c r="AG405" s="93"/>
      <c r="AH405" s="93"/>
      <c r="AI405" s="164"/>
      <c r="AJ405" s="19"/>
      <c r="AK405" s="19"/>
      <c r="AL405" s="19"/>
      <c r="AM405" s="19"/>
      <c r="AN405" s="19"/>
      <c r="AO405" s="19"/>
      <c r="AP405" s="19"/>
      <c r="AR405" s="3"/>
    </row>
    <row r="406" spans="28:44">
      <c r="AB406" s="213" t="s">
        <v>243</v>
      </c>
      <c r="AC406" s="114" t="s">
        <v>410</v>
      </c>
      <c r="AD406" s="115" t="s">
        <v>379</v>
      </c>
      <c r="AE406" s="170" t="str">
        <f t="shared" si="22"/>
        <v>青少年団体ボッチャ（ニュースポーツ）e</v>
      </c>
      <c r="AF406" s="119" t="s">
        <v>246</v>
      </c>
      <c r="AG406" s="93"/>
      <c r="AH406" s="93"/>
      <c r="AI406" s="164"/>
      <c r="AJ406" s="19"/>
      <c r="AK406" s="19"/>
      <c r="AL406" s="19"/>
      <c r="AM406" s="19"/>
      <c r="AN406" s="19"/>
      <c r="AO406" s="19"/>
      <c r="AP406" s="19"/>
      <c r="AR406" s="3"/>
    </row>
    <row r="407" spans="28:44">
      <c r="AB407" s="213" t="s">
        <v>243</v>
      </c>
      <c r="AC407" s="114" t="s">
        <v>321</v>
      </c>
      <c r="AD407" s="115" t="s">
        <v>379</v>
      </c>
      <c r="AE407" s="170" t="str">
        <f t="shared" si="22"/>
        <v>青少年団体ドミノ（室内）e</v>
      </c>
      <c r="AF407" s="119" t="s">
        <v>246</v>
      </c>
      <c r="AG407" s="93"/>
      <c r="AH407" s="93"/>
      <c r="AI407" s="164"/>
      <c r="AJ407" s="19"/>
      <c r="AK407" s="19"/>
      <c r="AL407" s="19"/>
      <c r="AM407" s="19"/>
      <c r="AN407" s="19"/>
      <c r="AO407" s="19"/>
      <c r="AP407" s="19"/>
      <c r="AR407" s="3"/>
    </row>
    <row r="408" spans="28:44">
      <c r="AB408" s="213" t="s">
        <v>243</v>
      </c>
      <c r="AC408" s="114" t="s">
        <v>322</v>
      </c>
      <c r="AD408" s="115" t="s">
        <v>379</v>
      </c>
      <c r="AE408" s="170" t="str">
        <f t="shared" si="22"/>
        <v>青少年団体カプラブロック（室内）e</v>
      </c>
      <c r="AF408" s="119" t="s">
        <v>246</v>
      </c>
      <c r="AG408" s="93"/>
      <c r="AH408" s="93"/>
      <c r="AI408" s="164"/>
      <c r="AJ408" s="19"/>
      <c r="AK408" s="19"/>
      <c r="AL408" s="19"/>
      <c r="AM408" s="19"/>
      <c r="AN408" s="19"/>
      <c r="AO408" s="19"/>
      <c r="AP408" s="19"/>
      <c r="AR408" s="3"/>
    </row>
    <row r="409" spans="28:44">
      <c r="AB409" s="213" t="s">
        <v>243</v>
      </c>
      <c r="AC409" s="114" t="s">
        <v>411</v>
      </c>
      <c r="AD409" s="115" t="s">
        <v>379</v>
      </c>
      <c r="AE409" s="170" t="str">
        <f t="shared" si="22"/>
        <v>青少年団体Xロープバトル（ニュースポーツ）e</v>
      </c>
      <c r="AF409" s="119" t="s">
        <v>246</v>
      </c>
      <c r="AG409" s="93"/>
      <c r="AH409" s="93"/>
      <c r="AI409" s="164"/>
      <c r="AJ409" s="19"/>
      <c r="AK409" s="19"/>
      <c r="AL409" s="19"/>
      <c r="AM409" s="19"/>
      <c r="AN409" s="19"/>
      <c r="AO409" s="19"/>
      <c r="AP409" s="19"/>
      <c r="AR409" s="3"/>
    </row>
    <row r="410" spans="28:44">
      <c r="AB410" s="213" t="s">
        <v>243</v>
      </c>
      <c r="AC410" s="114" t="s">
        <v>323</v>
      </c>
      <c r="AD410" s="115" t="s">
        <v>379</v>
      </c>
      <c r="AE410" s="170" t="str">
        <f t="shared" si="22"/>
        <v>青少年団体キャンプファイヤーe</v>
      </c>
      <c r="AF410" s="119" t="s">
        <v>246</v>
      </c>
      <c r="AG410" s="93"/>
      <c r="AH410" s="93"/>
      <c r="AI410" s="164"/>
      <c r="AJ410" s="19"/>
      <c r="AK410" s="19"/>
      <c r="AL410" s="19"/>
      <c r="AM410" s="19"/>
      <c r="AN410" s="19"/>
      <c r="AO410" s="19"/>
      <c r="AP410" s="19"/>
      <c r="AR410" s="3"/>
    </row>
    <row r="411" spans="28:44">
      <c r="AB411" s="213" t="s">
        <v>243</v>
      </c>
      <c r="AC411" s="114" t="s">
        <v>324</v>
      </c>
      <c r="AD411" s="115" t="s">
        <v>379</v>
      </c>
      <c r="AE411" s="170" t="str">
        <f t="shared" si="22"/>
        <v>青少年団体キャンドルサービスe</v>
      </c>
      <c r="AF411" s="119" t="s">
        <v>246</v>
      </c>
      <c r="AG411" s="93"/>
      <c r="AH411" s="93"/>
      <c r="AI411" s="164"/>
      <c r="AJ411" s="19"/>
      <c r="AK411" s="19"/>
      <c r="AL411" s="19"/>
      <c r="AM411" s="19"/>
      <c r="AN411" s="19"/>
      <c r="AO411" s="19"/>
      <c r="AP411" s="19"/>
      <c r="AR411" s="3"/>
    </row>
    <row r="412" spans="28:44">
      <c r="AB412" s="213" t="s">
        <v>243</v>
      </c>
      <c r="AC412" s="114" t="s">
        <v>325</v>
      </c>
      <c r="AD412" s="115" t="s">
        <v>379</v>
      </c>
      <c r="AE412" s="170" t="str">
        <f t="shared" si="22"/>
        <v>青少年団体ＯＺＵリンピックe</v>
      </c>
      <c r="AF412" s="119" t="s">
        <v>246</v>
      </c>
      <c r="AG412" s="93"/>
      <c r="AH412" s="93"/>
      <c r="AI412" s="164"/>
      <c r="AJ412" s="19"/>
      <c r="AK412" s="19"/>
      <c r="AL412" s="19"/>
      <c r="AM412" s="19"/>
      <c r="AN412" s="19"/>
      <c r="AO412" s="19"/>
      <c r="AP412" s="19"/>
      <c r="AR412" s="3"/>
    </row>
    <row r="413" spans="28:44">
      <c r="AB413" s="213" t="s">
        <v>243</v>
      </c>
      <c r="AC413" s="114" t="s">
        <v>326</v>
      </c>
      <c r="AD413" s="115" t="s">
        <v>379</v>
      </c>
      <c r="AE413" s="170" t="str">
        <f t="shared" si="22"/>
        <v>青少年団体ときが森こども冒険プログラムe</v>
      </c>
      <c r="AF413" s="119" t="s">
        <v>246</v>
      </c>
      <c r="AG413" s="93"/>
      <c r="AH413" s="93"/>
      <c r="AI413" s="164"/>
      <c r="AJ413" s="19"/>
      <c r="AK413" s="19"/>
      <c r="AL413" s="19"/>
      <c r="AM413" s="19"/>
      <c r="AN413" s="19"/>
      <c r="AO413" s="19"/>
      <c r="AP413" s="19"/>
      <c r="AR413" s="3"/>
    </row>
    <row r="414" spans="28:44">
      <c r="AB414" s="209" t="s">
        <v>73</v>
      </c>
      <c r="AC414" s="110" t="s">
        <v>218</v>
      </c>
      <c r="AD414" s="111" t="s">
        <v>247</v>
      </c>
      <c r="AE414" s="167" t="str">
        <f>AB414&amp;AC414&amp;AD414</f>
        <v>一般団体カヌー（平水版）［２人１艇］a</v>
      </c>
      <c r="AF414" s="117" t="s">
        <v>380</v>
      </c>
      <c r="AG414" s="93"/>
      <c r="AH414" s="93"/>
      <c r="AI414" s="19"/>
      <c r="AJ414" s="19"/>
      <c r="AK414" s="19"/>
      <c r="AL414" s="19"/>
      <c r="AM414" s="19"/>
      <c r="AN414" s="19"/>
      <c r="AO414" s="19"/>
      <c r="AP414" s="19"/>
      <c r="AR414" s="3"/>
    </row>
    <row r="415" spans="28:44">
      <c r="AB415" s="209" t="s">
        <v>73</v>
      </c>
      <c r="AC415" s="110" t="s">
        <v>219</v>
      </c>
      <c r="AD415" s="111" t="s">
        <v>247</v>
      </c>
      <c r="AE415" s="167" t="str">
        <f t="shared" ref="AE415:AE478" si="23">AB415&amp;AC415&amp;AD415</f>
        <v>一般団体カヌー（平水版）［１人１艇］a</v>
      </c>
      <c r="AF415" s="117" t="s">
        <v>380</v>
      </c>
      <c r="AG415" s="93"/>
      <c r="AH415" s="93"/>
      <c r="AI415" s="19"/>
      <c r="AJ415" s="19"/>
      <c r="AK415" s="19"/>
      <c r="AL415" s="19"/>
      <c r="AM415" s="19"/>
      <c r="AN415" s="19"/>
      <c r="AO415" s="19"/>
      <c r="AP415" s="19"/>
      <c r="AR415" s="3"/>
    </row>
    <row r="416" spans="28:44">
      <c r="AB416" s="209" t="s">
        <v>73</v>
      </c>
      <c r="AC416" s="110" t="s">
        <v>220</v>
      </c>
      <c r="AD416" s="111" t="s">
        <v>247</v>
      </c>
      <c r="AE416" s="167" t="str">
        <f t="shared" si="23"/>
        <v>一般団体マウンテンバイクa</v>
      </c>
      <c r="AF416" s="117" t="s">
        <v>380</v>
      </c>
      <c r="AG416" s="93"/>
      <c r="AH416" s="93"/>
      <c r="AI416" s="19"/>
      <c r="AJ416" s="19"/>
      <c r="AK416" s="19"/>
      <c r="AL416" s="19"/>
      <c r="AM416" s="19"/>
      <c r="AN416" s="19"/>
      <c r="AO416" s="19"/>
      <c r="AP416" s="19"/>
      <c r="AR416" s="3"/>
    </row>
    <row r="417" spans="28:44">
      <c r="AB417" s="209" t="s">
        <v>73</v>
      </c>
      <c r="AC417" s="110" t="s">
        <v>221</v>
      </c>
      <c r="AD417" s="111" t="s">
        <v>247</v>
      </c>
      <c r="AE417" s="167" t="str">
        <f t="shared" si="23"/>
        <v>一般団体スポーツクライミングa</v>
      </c>
      <c r="AF417" s="117" t="s">
        <v>380</v>
      </c>
      <c r="AG417" s="93"/>
      <c r="AH417" s="93"/>
      <c r="AI417" s="19"/>
      <c r="AJ417" s="19"/>
      <c r="AK417" s="19"/>
      <c r="AL417" s="19"/>
      <c r="AM417" s="19"/>
      <c r="AN417" s="19"/>
      <c r="AO417" s="19"/>
      <c r="AP417" s="19"/>
      <c r="AR417" s="3"/>
    </row>
    <row r="418" spans="28:44">
      <c r="AB418" s="209" t="s">
        <v>73</v>
      </c>
      <c r="AC418" s="110" t="s">
        <v>222</v>
      </c>
      <c r="AD418" s="111" t="s">
        <v>247</v>
      </c>
      <c r="AE418" s="167" t="str">
        <f t="shared" si="23"/>
        <v>一般団体カヌー（ショートツーリング）a</v>
      </c>
      <c r="AF418" s="117" t="s">
        <v>380</v>
      </c>
      <c r="AG418" s="93"/>
      <c r="AH418" s="93"/>
      <c r="AI418" s="19"/>
      <c r="AJ418" s="19"/>
      <c r="AK418" s="19"/>
      <c r="AL418" s="19"/>
      <c r="AM418" s="19"/>
      <c r="AN418" s="19"/>
      <c r="AO418" s="19"/>
      <c r="AP418" s="19"/>
      <c r="AR418" s="3"/>
    </row>
    <row r="419" spans="28:44">
      <c r="AB419" s="209" t="s">
        <v>73</v>
      </c>
      <c r="AC419" s="110" t="s">
        <v>224</v>
      </c>
      <c r="AD419" s="111" t="s">
        <v>247</v>
      </c>
      <c r="AE419" s="167" t="str">
        <f t="shared" si="23"/>
        <v>一般団体カヌー（ミドルツーリング）a</v>
      </c>
      <c r="AF419" s="117" t="s">
        <v>380</v>
      </c>
      <c r="AG419" s="93"/>
      <c r="AH419" s="93"/>
      <c r="AI419" s="19"/>
      <c r="AJ419" s="19"/>
      <c r="AK419" s="19"/>
      <c r="AL419" s="19"/>
      <c r="AM419" s="19"/>
      <c r="AN419" s="19"/>
      <c r="AO419" s="19"/>
      <c r="AP419" s="19"/>
      <c r="AR419" s="3"/>
    </row>
    <row r="420" spans="28:44">
      <c r="AB420" s="209" t="s">
        <v>73</v>
      </c>
      <c r="AC420" s="110" t="s">
        <v>223</v>
      </c>
      <c r="AD420" s="111" t="s">
        <v>247</v>
      </c>
      <c r="AE420" s="167" t="str">
        <f t="shared" si="23"/>
        <v>一般団体カヌー（ロングツーリング）a</v>
      </c>
      <c r="AF420" s="117" t="s">
        <v>380</v>
      </c>
      <c r="AG420" s="93"/>
      <c r="AH420" s="93"/>
      <c r="AI420" s="19"/>
      <c r="AJ420" s="19"/>
      <c r="AK420" s="19"/>
      <c r="AL420" s="19"/>
      <c r="AM420" s="19"/>
      <c r="AN420" s="19"/>
      <c r="AO420" s="19"/>
      <c r="AP420" s="19"/>
      <c r="AR420" s="3"/>
    </row>
    <row r="421" spans="28:44">
      <c r="AB421" s="209" t="s">
        <v>73</v>
      </c>
      <c r="AC421" s="110" t="s">
        <v>347</v>
      </c>
      <c r="AD421" s="111" t="s">
        <v>247</v>
      </c>
      <c r="AE421" s="167" t="str">
        <f t="shared" si="23"/>
        <v>一般団体クラフト（竹とんぼ）a</v>
      </c>
      <c r="AF421" s="117" t="s">
        <v>380</v>
      </c>
      <c r="AG421" s="93"/>
      <c r="AH421" s="93"/>
      <c r="AI421" s="19"/>
      <c r="AJ421" s="19"/>
      <c r="AK421" s="19"/>
      <c r="AL421" s="19"/>
      <c r="AM421" s="19"/>
      <c r="AN421" s="19"/>
      <c r="AO421" s="19"/>
      <c r="AP421" s="19"/>
      <c r="AR421" s="3"/>
    </row>
    <row r="422" spans="28:44">
      <c r="AB422" s="209" t="s">
        <v>73</v>
      </c>
      <c r="AC422" s="110" t="s">
        <v>225</v>
      </c>
      <c r="AD422" s="111" t="s">
        <v>247</v>
      </c>
      <c r="AE422" s="167" t="str">
        <f t="shared" si="23"/>
        <v>一般団体エアロビクスダンスa</v>
      </c>
      <c r="AF422" s="117" t="s">
        <v>380</v>
      </c>
      <c r="AG422" s="93"/>
      <c r="AH422" s="93"/>
      <c r="AI422" s="19"/>
      <c r="AJ422" s="19"/>
      <c r="AK422" s="19"/>
      <c r="AL422" s="19"/>
      <c r="AM422" s="19"/>
      <c r="AN422" s="19"/>
      <c r="AO422" s="19"/>
      <c r="AP422" s="19"/>
      <c r="AR422" s="3"/>
    </row>
    <row r="423" spans="28:44">
      <c r="AB423" s="209" t="s">
        <v>73</v>
      </c>
      <c r="AC423" s="110" t="s">
        <v>226</v>
      </c>
      <c r="AD423" s="111" t="s">
        <v>247</v>
      </c>
      <c r="AE423" s="167" t="str">
        <f t="shared" si="23"/>
        <v>一般団体座禅a</v>
      </c>
      <c r="AF423" s="117" t="s">
        <v>381</v>
      </c>
      <c r="AG423" s="93"/>
      <c r="AH423" s="93"/>
      <c r="AI423" s="19"/>
      <c r="AJ423" s="19"/>
      <c r="AK423" s="19"/>
      <c r="AL423" s="19"/>
      <c r="AM423" s="19"/>
      <c r="AN423" s="19"/>
      <c r="AO423" s="19"/>
      <c r="AP423" s="19"/>
      <c r="AR423" s="3"/>
    </row>
    <row r="424" spans="28:44">
      <c r="AB424" s="209" t="s">
        <v>73</v>
      </c>
      <c r="AC424" s="110" t="s">
        <v>232</v>
      </c>
      <c r="AD424" s="111" t="s">
        <v>247</v>
      </c>
      <c r="AE424" s="167" t="str">
        <f t="shared" si="23"/>
        <v>一般団体自然観察a</v>
      </c>
      <c r="AF424" s="117" t="s">
        <v>380</v>
      </c>
      <c r="AG424" s="93"/>
      <c r="AH424" s="93"/>
      <c r="AI424" s="19"/>
      <c r="AJ424" s="19"/>
      <c r="AK424" s="19"/>
      <c r="AL424" s="19"/>
      <c r="AM424" s="19"/>
      <c r="AN424" s="19"/>
      <c r="AO424" s="19"/>
      <c r="AP424" s="19"/>
      <c r="AR424" s="3"/>
    </row>
    <row r="425" spans="28:44">
      <c r="AB425" s="209" t="s">
        <v>73</v>
      </c>
      <c r="AC425" s="110" t="s">
        <v>346</v>
      </c>
      <c r="AD425" s="111" t="s">
        <v>247</v>
      </c>
      <c r="AE425" s="167" t="str">
        <f t="shared" si="23"/>
        <v>一般団体茶道a</v>
      </c>
      <c r="AF425" s="117" t="s">
        <v>380</v>
      </c>
      <c r="AG425" s="93"/>
      <c r="AH425" s="93"/>
      <c r="AI425" s="19"/>
      <c r="AJ425" s="19"/>
      <c r="AK425" s="19"/>
      <c r="AL425" s="19"/>
      <c r="AM425" s="19"/>
      <c r="AN425" s="19"/>
      <c r="AO425" s="19"/>
      <c r="AP425" s="19"/>
      <c r="AR425" s="3"/>
    </row>
    <row r="426" spans="28:44">
      <c r="AB426" s="209" t="s">
        <v>73</v>
      </c>
      <c r="AC426" s="110" t="s">
        <v>233</v>
      </c>
      <c r="AD426" s="111" t="s">
        <v>247</v>
      </c>
      <c r="AE426" s="167" t="str">
        <f t="shared" si="23"/>
        <v>一般団体天体観察a</v>
      </c>
      <c r="AF426" s="117" t="s">
        <v>380</v>
      </c>
      <c r="AG426" s="93"/>
      <c r="AH426" s="93"/>
      <c r="AI426" s="19"/>
      <c r="AJ426" s="19"/>
      <c r="AK426" s="19"/>
      <c r="AL426" s="19"/>
      <c r="AM426" s="19"/>
      <c r="AN426" s="19"/>
      <c r="AO426" s="19"/>
      <c r="AP426" s="19"/>
      <c r="AR426" s="3"/>
    </row>
    <row r="427" spans="28:44">
      <c r="AB427" s="209" t="s">
        <v>73</v>
      </c>
      <c r="AC427" s="110" t="s">
        <v>234</v>
      </c>
      <c r="AD427" s="111" t="s">
        <v>247</v>
      </c>
      <c r="AE427" s="167" t="str">
        <f t="shared" si="23"/>
        <v>一般団体ウォークラリー2.4ｋｍa</v>
      </c>
      <c r="AF427" s="117" t="s">
        <v>246</v>
      </c>
      <c r="AG427" s="93"/>
      <c r="AH427" s="93"/>
      <c r="AI427" s="19"/>
      <c r="AJ427" s="19"/>
      <c r="AK427" s="19"/>
      <c r="AL427" s="19"/>
      <c r="AM427" s="19"/>
      <c r="AN427" s="19"/>
      <c r="AO427" s="19"/>
      <c r="AP427" s="19"/>
      <c r="AR427" s="3"/>
    </row>
    <row r="428" spans="28:44">
      <c r="AB428" s="209" t="s">
        <v>73</v>
      </c>
      <c r="AC428" s="110" t="s">
        <v>235</v>
      </c>
      <c r="AD428" s="111" t="s">
        <v>247</v>
      </c>
      <c r="AE428" s="167" t="str">
        <f t="shared" si="23"/>
        <v>一般団体ウォークラリー5.4ｋｍa</v>
      </c>
      <c r="AF428" s="117" t="s">
        <v>246</v>
      </c>
      <c r="AG428" s="93"/>
      <c r="AH428" s="93"/>
      <c r="AI428" s="19"/>
      <c r="AJ428" s="19"/>
      <c r="AK428" s="19"/>
      <c r="AL428" s="19"/>
      <c r="AM428" s="19"/>
      <c r="AN428" s="19"/>
      <c r="AO428" s="19"/>
      <c r="AP428" s="19"/>
      <c r="AR428" s="3"/>
    </row>
    <row r="429" spans="28:44">
      <c r="AB429" s="209" t="s">
        <v>73</v>
      </c>
      <c r="AC429" s="110" t="s">
        <v>236</v>
      </c>
      <c r="AD429" s="111" t="s">
        <v>247</v>
      </c>
      <c r="AE429" s="167" t="str">
        <f t="shared" si="23"/>
        <v>一般団体スコアオリエンテーリングa</v>
      </c>
      <c r="AF429" s="117" t="s">
        <v>246</v>
      </c>
      <c r="AG429" s="93"/>
      <c r="AH429" s="93"/>
      <c r="AI429" s="19"/>
      <c r="AJ429" s="19"/>
      <c r="AK429" s="19"/>
      <c r="AL429" s="19"/>
      <c r="AM429" s="19"/>
      <c r="AN429" s="19"/>
      <c r="AO429" s="19"/>
      <c r="AP429" s="19"/>
      <c r="AR429" s="3"/>
    </row>
    <row r="430" spans="28:44">
      <c r="AB430" s="209" t="s">
        <v>73</v>
      </c>
      <c r="AC430" s="110" t="s">
        <v>237</v>
      </c>
      <c r="AD430" s="111" t="s">
        <v>247</v>
      </c>
      <c r="AE430" s="167" t="str">
        <f t="shared" si="23"/>
        <v>一般団体ビジュアルオリエンテーリングa</v>
      </c>
      <c r="AF430" s="117" t="s">
        <v>246</v>
      </c>
      <c r="AG430" s="93"/>
      <c r="AH430" s="93"/>
      <c r="AI430" s="19"/>
      <c r="AJ430" s="19"/>
      <c r="AK430" s="19"/>
      <c r="AL430" s="19"/>
      <c r="AM430" s="19"/>
      <c r="AN430" s="19"/>
      <c r="AO430" s="19"/>
      <c r="AP430" s="19"/>
      <c r="AR430" s="3"/>
    </row>
    <row r="431" spans="28:44">
      <c r="AB431" s="209" t="s">
        <v>73</v>
      </c>
      <c r="AC431" s="110" t="s">
        <v>238</v>
      </c>
      <c r="AD431" s="111" t="s">
        <v>247</v>
      </c>
      <c r="AE431" s="167" t="str">
        <f t="shared" si="23"/>
        <v>一般団体館内動物ラリーa</v>
      </c>
      <c r="AF431" s="117" t="s">
        <v>246</v>
      </c>
      <c r="AG431" s="93"/>
      <c r="AH431" s="93"/>
      <c r="AI431" s="19"/>
      <c r="AJ431" s="19"/>
      <c r="AK431" s="19"/>
      <c r="AL431" s="19"/>
      <c r="AM431" s="19"/>
      <c r="AN431" s="19"/>
      <c r="AO431" s="19"/>
      <c r="AP431" s="19"/>
      <c r="AR431" s="3"/>
    </row>
    <row r="432" spans="28:44">
      <c r="AB432" s="209" t="s">
        <v>73</v>
      </c>
      <c r="AC432" s="110" t="s">
        <v>228</v>
      </c>
      <c r="AD432" s="111" t="s">
        <v>247</v>
      </c>
      <c r="AE432" s="167" t="str">
        <f t="shared" si="23"/>
        <v>一般団体グループワークゲームa</v>
      </c>
      <c r="AF432" s="117" t="s">
        <v>380</v>
      </c>
      <c r="AG432" s="93"/>
      <c r="AH432" s="93"/>
      <c r="AI432" s="19"/>
      <c r="AJ432" s="19"/>
      <c r="AK432" s="19"/>
      <c r="AL432" s="19"/>
      <c r="AM432" s="19"/>
      <c r="AN432" s="19"/>
      <c r="AO432" s="19"/>
      <c r="AP432" s="19"/>
      <c r="AR432" s="3"/>
    </row>
    <row r="433" spans="28:44">
      <c r="AB433" s="209" t="s">
        <v>73</v>
      </c>
      <c r="AC433" s="110" t="s">
        <v>227</v>
      </c>
      <c r="AD433" s="111" t="s">
        <v>247</v>
      </c>
      <c r="AE433" s="167" t="str">
        <f t="shared" si="23"/>
        <v>一般団体レクリエーション（キャンプファイヤー）a</v>
      </c>
      <c r="AF433" s="117" t="s">
        <v>246</v>
      </c>
      <c r="AG433" s="93"/>
      <c r="AH433" s="93"/>
      <c r="AI433" s="19"/>
      <c r="AJ433" s="19"/>
      <c r="AK433" s="19"/>
      <c r="AL433" s="19"/>
      <c r="AM433" s="19"/>
      <c r="AN433" s="19"/>
      <c r="AO433" s="19"/>
      <c r="AP433" s="19"/>
      <c r="AR433" s="3"/>
    </row>
    <row r="434" spans="28:44">
      <c r="AB434" s="209" t="s">
        <v>73</v>
      </c>
      <c r="AC434" s="110" t="s">
        <v>229</v>
      </c>
      <c r="AD434" s="111" t="s">
        <v>247</v>
      </c>
      <c r="AE434" s="167" t="str">
        <f t="shared" si="23"/>
        <v>一般団体折り紙建築a</v>
      </c>
      <c r="AF434" s="117" t="s">
        <v>246</v>
      </c>
      <c r="AG434" s="93"/>
      <c r="AH434" s="93"/>
      <c r="AI434" s="19"/>
      <c r="AJ434" s="19"/>
      <c r="AK434" s="19"/>
      <c r="AL434" s="19"/>
      <c r="AM434" s="19"/>
      <c r="AN434" s="19"/>
      <c r="AO434" s="19"/>
      <c r="AP434" s="19"/>
      <c r="AR434" s="3"/>
    </row>
    <row r="435" spans="28:44">
      <c r="AB435" s="209" t="s">
        <v>73</v>
      </c>
      <c r="AC435" s="110" t="s">
        <v>230</v>
      </c>
      <c r="AD435" s="111" t="s">
        <v>247</v>
      </c>
      <c r="AE435" s="167" t="str">
        <f t="shared" si="23"/>
        <v>一般団体うちわ作りa</v>
      </c>
      <c r="AF435" s="117" t="s">
        <v>246</v>
      </c>
      <c r="AG435" s="93"/>
      <c r="AH435" s="93"/>
      <c r="AI435" s="19"/>
      <c r="AJ435" s="19"/>
      <c r="AK435" s="19"/>
      <c r="AL435" s="19"/>
      <c r="AM435" s="19"/>
      <c r="AN435" s="19"/>
      <c r="AO435" s="19"/>
      <c r="AP435" s="19"/>
      <c r="AR435" s="3"/>
    </row>
    <row r="436" spans="28:44">
      <c r="AB436" s="209" t="s">
        <v>73</v>
      </c>
      <c r="AC436" s="110" t="s">
        <v>231</v>
      </c>
      <c r="AD436" s="111" t="s">
        <v>247</v>
      </c>
      <c r="AE436" s="167" t="str">
        <f t="shared" si="23"/>
        <v>一般団体ストーンアートa</v>
      </c>
      <c r="AF436" s="117" t="s">
        <v>246</v>
      </c>
      <c r="AG436" s="93"/>
      <c r="AH436" s="93"/>
      <c r="AI436" s="19"/>
      <c r="AJ436" s="19"/>
      <c r="AK436" s="19"/>
      <c r="AL436" s="19"/>
      <c r="AM436" s="19"/>
      <c r="AN436" s="19"/>
      <c r="AO436" s="19"/>
      <c r="AP436" s="19"/>
      <c r="AR436" s="3"/>
    </row>
    <row r="437" spans="28:44">
      <c r="AB437" s="209" t="s">
        <v>73</v>
      </c>
      <c r="AC437" s="110" t="s">
        <v>239</v>
      </c>
      <c r="AD437" s="111" t="s">
        <v>247</v>
      </c>
      <c r="AE437" s="167" t="str">
        <f t="shared" si="23"/>
        <v>一般団体ティッシュデザインa</v>
      </c>
      <c r="AF437" s="117" t="s">
        <v>246</v>
      </c>
      <c r="AG437" s="93"/>
      <c r="AH437" s="93"/>
      <c r="AI437" s="19"/>
      <c r="AJ437" s="19"/>
      <c r="AK437" s="19"/>
      <c r="AL437" s="19"/>
      <c r="AM437" s="19"/>
      <c r="AN437" s="19"/>
      <c r="AO437" s="19"/>
      <c r="AP437" s="19"/>
      <c r="AR437" s="3"/>
    </row>
    <row r="438" spans="28:44">
      <c r="AB438" s="209" t="s">
        <v>73</v>
      </c>
      <c r="AC438" s="110" t="s">
        <v>319</v>
      </c>
      <c r="AD438" s="111" t="s">
        <v>247</v>
      </c>
      <c r="AE438" s="167" t="str">
        <f t="shared" si="23"/>
        <v>一般団体屋内ボルダーa</v>
      </c>
      <c r="AF438" s="117" t="s">
        <v>246</v>
      </c>
      <c r="AG438" s="93"/>
      <c r="AH438" s="93"/>
      <c r="AI438" s="19"/>
      <c r="AJ438" s="19"/>
      <c r="AK438" s="19"/>
      <c r="AL438" s="19"/>
      <c r="AM438" s="19"/>
      <c r="AN438" s="19"/>
      <c r="AO438" s="19"/>
      <c r="AP438" s="19"/>
      <c r="AR438" s="3"/>
    </row>
    <row r="439" spans="28:44">
      <c r="AB439" s="209" t="s">
        <v>73</v>
      </c>
      <c r="AC439" s="110" t="s">
        <v>106</v>
      </c>
      <c r="AD439" s="111" t="s">
        <v>247</v>
      </c>
      <c r="AE439" s="167" t="str">
        <f t="shared" si="23"/>
        <v>一般団体野外炊飯a</v>
      </c>
      <c r="AF439" s="117" t="s">
        <v>246</v>
      </c>
      <c r="AG439" s="93"/>
      <c r="AH439" s="93"/>
      <c r="AI439" s="19"/>
      <c r="AJ439" s="19"/>
      <c r="AK439" s="19"/>
      <c r="AL439" s="19"/>
      <c r="AM439" s="19"/>
      <c r="AN439" s="19"/>
      <c r="AO439" s="19"/>
      <c r="AP439" s="19"/>
      <c r="AR439" s="3"/>
    </row>
    <row r="440" spans="28:44">
      <c r="AB440" s="209" t="s">
        <v>73</v>
      </c>
      <c r="AC440" s="110" t="s">
        <v>403</v>
      </c>
      <c r="AD440" s="111" t="s">
        <v>247</v>
      </c>
      <c r="AE440" s="167" t="str">
        <f t="shared" si="23"/>
        <v>一般団体ユニカール（ニュースポーツ）a</v>
      </c>
      <c r="AF440" s="117" t="s">
        <v>246</v>
      </c>
      <c r="AG440" s="93"/>
      <c r="AH440" s="93"/>
      <c r="AI440" s="19"/>
      <c r="AJ440" s="19"/>
      <c r="AK440" s="19"/>
      <c r="AL440" s="19"/>
      <c r="AM440" s="19"/>
      <c r="AN440" s="19"/>
      <c r="AO440" s="19"/>
      <c r="AP440" s="19"/>
      <c r="AR440" s="3"/>
    </row>
    <row r="441" spans="28:44">
      <c r="AB441" s="209" t="s">
        <v>73</v>
      </c>
      <c r="AC441" s="110" t="s">
        <v>404</v>
      </c>
      <c r="AD441" s="111" t="s">
        <v>247</v>
      </c>
      <c r="AE441" s="167" t="str">
        <f t="shared" si="23"/>
        <v>一般団体キンボール（ニュースポーツ）a</v>
      </c>
      <c r="AF441" s="117" t="s">
        <v>246</v>
      </c>
      <c r="AG441" s="93"/>
      <c r="AH441" s="93"/>
      <c r="AI441" s="19"/>
      <c r="AJ441" s="19"/>
      <c r="AK441" s="19"/>
      <c r="AL441" s="19"/>
      <c r="AM441" s="19"/>
      <c r="AN441" s="19"/>
      <c r="AO441" s="19"/>
      <c r="AP441" s="19"/>
      <c r="AR441" s="3"/>
    </row>
    <row r="442" spans="28:44">
      <c r="AB442" s="209" t="s">
        <v>73</v>
      </c>
      <c r="AC442" s="110" t="s">
        <v>405</v>
      </c>
      <c r="AD442" s="111" t="s">
        <v>247</v>
      </c>
      <c r="AE442" s="167" t="str">
        <f t="shared" si="23"/>
        <v>一般団体クッブ（ニュースポーツ）a</v>
      </c>
      <c r="AF442" s="117" t="s">
        <v>246</v>
      </c>
      <c r="AG442" s="93"/>
      <c r="AH442" s="93"/>
      <c r="AI442" s="19"/>
      <c r="AJ442" s="19"/>
      <c r="AK442" s="19"/>
      <c r="AL442" s="19"/>
      <c r="AM442" s="19"/>
      <c r="AN442" s="19"/>
      <c r="AO442" s="19"/>
      <c r="AP442" s="19"/>
      <c r="AR442" s="3"/>
    </row>
    <row r="443" spans="28:44">
      <c r="AB443" s="209" t="s">
        <v>73</v>
      </c>
      <c r="AC443" s="110" t="s">
        <v>406</v>
      </c>
      <c r="AD443" s="111" t="s">
        <v>247</v>
      </c>
      <c r="AE443" s="167" t="str">
        <f t="shared" si="23"/>
        <v>一般団体フライングディスクゴルフ（ニュースポーツ）a</v>
      </c>
      <c r="AF443" s="117" t="s">
        <v>246</v>
      </c>
      <c r="AG443" s="93"/>
      <c r="AH443" s="93"/>
      <c r="AI443" s="19"/>
      <c r="AJ443" s="19"/>
      <c r="AK443" s="19"/>
      <c r="AL443" s="19"/>
      <c r="AM443" s="19"/>
      <c r="AN443" s="19"/>
      <c r="AO443" s="19"/>
      <c r="AP443" s="19"/>
      <c r="AR443" s="3"/>
    </row>
    <row r="444" spans="28:44">
      <c r="AB444" s="209" t="s">
        <v>73</v>
      </c>
      <c r="AC444" s="110" t="s">
        <v>407</v>
      </c>
      <c r="AD444" s="111" t="s">
        <v>247</v>
      </c>
      <c r="AE444" s="167" t="str">
        <f t="shared" si="23"/>
        <v>一般団体グラウンドゴルフ（ニュースポーツ）a</v>
      </c>
      <c r="AF444" s="117" t="s">
        <v>246</v>
      </c>
      <c r="AG444" s="93"/>
      <c r="AH444" s="93"/>
      <c r="AI444" s="19"/>
      <c r="AJ444" s="19"/>
      <c r="AK444" s="19"/>
      <c r="AL444" s="19"/>
      <c r="AM444" s="19"/>
      <c r="AN444" s="19"/>
      <c r="AO444" s="19"/>
      <c r="AP444" s="19"/>
      <c r="AR444" s="3"/>
    </row>
    <row r="445" spans="28:44">
      <c r="AB445" s="209" t="s">
        <v>73</v>
      </c>
      <c r="AC445" s="110" t="s">
        <v>408</v>
      </c>
      <c r="AD445" s="111" t="s">
        <v>247</v>
      </c>
      <c r="AE445" s="167" t="str">
        <f t="shared" si="23"/>
        <v>一般団体インディアカ（ニュースポーツ）a</v>
      </c>
      <c r="AF445" s="117" t="s">
        <v>246</v>
      </c>
      <c r="AG445" s="93"/>
      <c r="AH445" s="93"/>
      <c r="AI445" s="19"/>
      <c r="AJ445" s="19"/>
      <c r="AK445" s="19"/>
      <c r="AL445" s="19"/>
      <c r="AM445" s="19"/>
      <c r="AN445" s="19"/>
      <c r="AO445" s="19"/>
      <c r="AP445" s="19"/>
      <c r="AR445" s="3"/>
    </row>
    <row r="446" spans="28:44">
      <c r="AB446" s="209" t="s">
        <v>73</v>
      </c>
      <c r="AC446" s="110" t="s">
        <v>409</v>
      </c>
      <c r="AD446" s="111" t="s">
        <v>247</v>
      </c>
      <c r="AE446" s="167" t="str">
        <f t="shared" si="23"/>
        <v>一般団体ペタンク（ニュースポーツ）a</v>
      </c>
      <c r="AF446" s="117" t="s">
        <v>246</v>
      </c>
      <c r="AG446" s="93"/>
      <c r="AH446" s="93"/>
      <c r="AI446" s="19"/>
      <c r="AJ446" s="19"/>
      <c r="AK446" s="19"/>
      <c r="AL446" s="19"/>
      <c r="AM446" s="19"/>
      <c r="AN446" s="19"/>
      <c r="AO446" s="19"/>
      <c r="AP446" s="19"/>
      <c r="AR446" s="3"/>
    </row>
    <row r="447" spans="28:44">
      <c r="AB447" s="209" t="s">
        <v>73</v>
      </c>
      <c r="AC447" s="110" t="s">
        <v>410</v>
      </c>
      <c r="AD447" s="111" t="s">
        <v>247</v>
      </c>
      <c r="AE447" s="167" t="str">
        <f t="shared" si="23"/>
        <v>一般団体ボッチャ（ニュースポーツ）a</v>
      </c>
      <c r="AF447" s="117" t="s">
        <v>246</v>
      </c>
      <c r="AG447" s="93"/>
      <c r="AH447" s="93"/>
      <c r="AI447" s="19"/>
      <c r="AJ447" s="19"/>
      <c r="AK447" s="19"/>
      <c r="AL447" s="19"/>
      <c r="AM447" s="19"/>
      <c r="AN447" s="19"/>
      <c r="AO447" s="19"/>
      <c r="AP447" s="19"/>
      <c r="AR447" s="3"/>
    </row>
    <row r="448" spans="28:44">
      <c r="AB448" s="209" t="s">
        <v>73</v>
      </c>
      <c r="AC448" s="110" t="s">
        <v>321</v>
      </c>
      <c r="AD448" s="111" t="s">
        <v>247</v>
      </c>
      <c r="AE448" s="167" t="str">
        <f t="shared" si="23"/>
        <v>一般団体ドミノ（室内）a</v>
      </c>
      <c r="AF448" s="117" t="s">
        <v>246</v>
      </c>
      <c r="AG448" s="93"/>
      <c r="AH448" s="93"/>
      <c r="AI448" s="19"/>
      <c r="AJ448" s="19"/>
      <c r="AK448" s="19"/>
      <c r="AL448" s="19"/>
      <c r="AM448" s="19"/>
      <c r="AN448" s="19"/>
      <c r="AO448" s="19"/>
      <c r="AP448" s="19"/>
      <c r="AR448" s="3"/>
    </row>
    <row r="449" spans="28:44">
      <c r="AB449" s="209" t="s">
        <v>73</v>
      </c>
      <c r="AC449" s="110" t="s">
        <v>322</v>
      </c>
      <c r="AD449" s="111" t="s">
        <v>247</v>
      </c>
      <c r="AE449" s="167" t="str">
        <f t="shared" si="23"/>
        <v>一般団体カプラブロック（室内）a</v>
      </c>
      <c r="AF449" s="117" t="s">
        <v>246</v>
      </c>
      <c r="AG449" s="93"/>
      <c r="AH449" s="93"/>
      <c r="AI449" s="19"/>
      <c r="AJ449" s="19"/>
      <c r="AK449" s="19"/>
      <c r="AL449" s="19"/>
      <c r="AM449" s="19"/>
      <c r="AN449" s="19"/>
      <c r="AO449" s="19"/>
      <c r="AP449" s="19"/>
      <c r="AR449" s="3"/>
    </row>
    <row r="450" spans="28:44">
      <c r="AB450" s="209" t="s">
        <v>73</v>
      </c>
      <c r="AC450" s="110" t="s">
        <v>411</v>
      </c>
      <c r="AD450" s="111" t="s">
        <v>247</v>
      </c>
      <c r="AE450" s="167" t="str">
        <f t="shared" si="23"/>
        <v>一般団体Xロープバトル（ニュースポーツ）a</v>
      </c>
      <c r="AF450" s="117" t="s">
        <v>246</v>
      </c>
      <c r="AG450" s="93"/>
      <c r="AH450" s="93"/>
      <c r="AI450" s="19"/>
      <c r="AJ450" s="19"/>
      <c r="AK450" s="19"/>
      <c r="AL450" s="19"/>
      <c r="AM450" s="19"/>
      <c r="AN450" s="19"/>
      <c r="AO450" s="19"/>
      <c r="AP450" s="19"/>
      <c r="AR450" s="3"/>
    </row>
    <row r="451" spans="28:44">
      <c r="AB451" s="209" t="s">
        <v>73</v>
      </c>
      <c r="AC451" s="110" t="s">
        <v>323</v>
      </c>
      <c r="AD451" s="111" t="s">
        <v>247</v>
      </c>
      <c r="AE451" s="167" t="str">
        <f t="shared" si="23"/>
        <v>一般団体キャンプファイヤーa</v>
      </c>
      <c r="AF451" s="117" t="s">
        <v>246</v>
      </c>
      <c r="AG451" s="93"/>
      <c r="AH451" s="93"/>
      <c r="AI451" s="19"/>
      <c r="AJ451" s="19"/>
      <c r="AK451" s="19"/>
      <c r="AL451" s="19"/>
      <c r="AM451" s="19"/>
      <c r="AN451" s="19"/>
      <c r="AO451" s="19"/>
      <c r="AP451" s="19"/>
      <c r="AR451" s="3"/>
    </row>
    <row r="452" spans="28:44">
      <c r="AB452" s="209" t="s">
        <v>73</v>
      </c>
      <c r="AC452" s="110" t="s">
        <v>324</v>
      </c>
      <c r="AD452" s="111" t="s">
        <v>247</v>
      </c>
      <c r="AE452" s="167" t="str">
        <f t="shared" si="23"/>
        <v>一般団体キャンドルサービスa</v>
      </c>
      <c r="AF452" s="117" t="s">
        <v>246</v>
      </c>
      <c r="AG452" s="93"/>
      <c r="AH452" s="93"/>
      <c r="AI452" s="19"/>
      <c r="AJ452" s="19"/>
      <c r="AK452" s="19"/>
      <c r="AL452" s="19"/>
      <c r="AM452" s="19"/>
      <c r="AN452" s="19"/>
      <c r="AO452" s="19"/>
      <c r="AP452" s="19"/>
      <c r="AR452" s="3"/>
    </row>
    <row r="453" spans="28:44">
      <c r="AB453" s="209" t="s">
        <v>73</v>
      </c>
      <c r="AC453" s="110" t="s">
        <v>325</v>
      </c>
      <c r="AD453" s="111" t="s">
        <v>247</v>
      </c>
      <c r="AE453" s="167" t="str">
        <f t="shared" si="23"/>
        <v>一般団体ＯＺＵリンピックa</v>
      </c>
      <c r="AF453" s="117" t="s">
        <v>246</v>
      </c>
      <c r="AG453" s="93"/>
      <c r="AH453" s="93"/>
      <c r="AI453" s="19"/>
      <c r="AJ453" s="19"/>
      <c r="AK453" s="19"/>
      <c r="AL453" s="19"/>
      <c r="AM453" s="19"/>
      <c r="AN453" s="19"/>
      <c r="AO453" s="19"/>
      <c r="AP453" s="19"/>
      <c r="AR453" s="3"/>
    </row>
    <row r="454" spans="28:44">
      <c r="AB454" s="209" t="s">
        <v>73</v>
      </c>
      <c r="AC454" s="110" t="s">
        <v>326</v>
      </c>
      <c r="AD454" s="111" t="s">
        <v>247</v>
      </c>
      <c r="AE454" s="167" t="str">
        <f t="shared" si="23"/>
        <v>一般団体ときが森こども冒険プログラムa</v>
      </c>
      <c r="AF454" s="117" t="s">
        <v>246</v>
      </c>
      <c r="AG454" s="93"/>
      <c r="AH454" s="93"/>
      <c r="AI454" s="19"/>
      <c r="AJ454" s="19"/>
      <c r="AK454" s="19"/>
      <c r="AL454" s="19"/>
      <c r="AM454" s="19"/>
      <c r="AN454" s="19"/>
      <c r="AO454" s="19"/>
      <c r="AP454" s="19"/>
      <c r="AR454" s="3"/>
    </row>
    <row r="455" spans="28:44">
      <c r="AB455" s="210" t="s">
        <v>252</v>
      </c>
      <c r="AC455" s="122" t="s">
        <v>218</v>
      </c>
      <c r="AD455" s="123" t="s">
        <v>250</v>
      </c>
      <c r="AE455" s="168" t="str">
        <f t="shared" si="23"/>
        <v>一般団体カヌー（平水版）［２人１艇］b</v>
      </c>
      <c r="AF455" s="124">
        <v>7500</v>
      </c>
      <c r="AG455" s="19"/>
      <c r="AH455" s="166"/>
      <c r="AI455" s="19"/>
      <c r="AJ455" s="19"/>
      <c r="AK455" s="19"/>
      <c r="AL455" s="19"/>
      <c r="AM455" s="19"/>
      <c r="AN455" s="19"/>
      <c r="AO455" s="19"/>
      <c r="AP455" s="19"/>
      <c r="AR455" s="3"/>
    </row>
    <row r="456" spans="28:44">
      <c r="AB456" s="210" t="s">
        <v>252</v>
      </c>
      <c r="AC456" s="122" t="s">
        <v>219</v>
      </c>
      <c r="AD456" s="123" t="s">
        <v>250</v>
      </c>
      <c r="AE456" s="168" t="str">
        <f t="shared" si="23"/>
        <v>一般団体カヌー（平水版）［１人１艇］b</v>
      </c>
      <c r="AF456" s="124">
        <v>9000</v>
      </c>
      <c r="AG456" s="19"/>
      <c r="AH456" s="166"/>
      <c r="AI456" s="19"/>
      <c r="AJ456" s="19"/>
      <c r="AK456" s="19"/>
      <c r="AL456" s="19"/>
      <c r="AM456" s="19"/>
      <c r="AN456" s="19"/>
      <c r="AO456" s="19"/>
      <c r="AP456" s="19"/>
      <c r="AR456" s="3"/>
    </row>
    <row r="457" spans="28:44">
      <c r="AB457" s="210" t="s">
        <v>252</v>
      </c>
      <c r="AC457" s="122" t="s">
        <v>220</v>
      </c>
      <c r="AD457" s="123" t="s">
        <v>250</v>
      </c>
      <c r="AE457" s="168" t="str">
        <f t="shared" si="23"/>
        <v>一般団体マウンテンバイクb</v>
      </c>
      <c r="AF457" s="124">
        <v>8000</v>
      </c>
      <c r="AG457" s="19"/>
      <c r="AH457" s="166"/>
      <c r="AI457" s="19"/>
      <c r="AJ457" s="19"/>
      <c r="AK457" s="19"/>
      <c r="AL457" s="19"/>
      <c r="AM457" s="19"/>
      <c r="AN457" s="19"/>
      <c r="AO457" s="19"/>
      <c r="AP457" s="19"/>
      <c r="AR457" s="3"/>
    </row>
    <row r="458" spans="28:44">
      <c r="AB458" s="210" t="s">
        <v>252</v>
      </c>
      <c r="AC458" s="122" t="s">
        <v>221</v>
      </c>
      <c r="AD458" s="123" t="s">
        <v>250</v>
      </c>
      <c r="AE458" s="168" t="str">
        <f t="shared" si="23"/>
        <v>一般団体スポーツクライミングb</v>
      </c>
      <c r="AF458" s="124" t="s">
        <v>246</v>
      </c>
      <c r="AG458" s="19"/>
      <c r="AH458" s="166"/>
      <c r="AI458" s="19"/>
      <c r="AJ458" s="19"/>
      <c r="AK458" s="19"/>
      <c r="AL458" s="19"/>
      <c r="AM458" s="19"/>
      <c r="AN458" s="19"/>
      <c r="AO458" s="19"/>
      <c r="AP458" s="19"/>
      <c r="AR458" s="3"/>
    </row>
    <row r="459" spans="28:44">
      <c r="AB459" s="210" t="s">
        <v>252</v>
      </c>
      <c r="AC459" s="122" t="s">
        <v>222</v>
      </c>
      <c r="AD459" s="123" t="s">
        <v>250</v>
      </c>
      <c r="AE459" s="168" t="str">
        <f t="shared" si="23"/>
        <v>一般団体カヌー（ショートツーリング）b</v>
      </c>
      <c r="AF459" s="124" t="s">
        <v>246</v>
      </c>
      <c r="AG459" s="19"/>
      <c r="AH459" s="166"/>
      <c r="AI459" s="19"/>
      <c r="AJ459" s="19"/>
      <c r="AK459" s="19"/>
      <c r="AL459" s="19"/>
      <c r="AM459" s="19"/>
      <c r="AN459" s="19"/>
      <c r="AO459" s="19"/>
      <c r="AP459" s="19"/>
      <c r="AR459" s="3"/>
    </row>
    <row r="460" spans="28:44">
      <c r="AB460" s="210" t="s">
        <v>252</v>
      </c>
      <c r="AC460" s="122" t="s">
        <v>224</v>
      </c>
      <c r="AD460" s="123" t="s">
        <v>250</v>
      </c>
      <c r="AE460" s="168" t="str">
        <f t="shared" si="23"/>
        <v>一般団体カヌー（ミドルツーリング）b</v>
      </c>
      <c r="AF460" s="124" t="s">
        <v>246</v>
      </c>
      <c r="AG460" s="19"/>
      <c r="AH460" s="166"/>
      <c r="AI460" s="19"/>
      <c r="AJ460" s="19"/>
      <c r="AK460" s="19"/>
      <c r="AL460" s="19"/>
      <c r="AM460" s="19"/>
      <c r="AN460" s="19"/>
      <c r="AO460" s="19"/>
      <c r="AP460" s="19"/>
      <c r="AR460" s="3"/>
    </row>
    <row r="461" spans="28:44">
      <c r="AB461" s="210" t="s">
        <v>252</v>
      </c>
      <c r="AC461" s="122" t="s">
        <v>223</v>
      </c>
      <c r="AD461" s="123" t="s">
        <v>250</v>
      </c>
      <c r="AE461" s="168" t="str">
        <f t="shared" si="23"/>
        <v>一般団体カヌー（ロングツーリング）b</v>
      </c>
      <c r="AF461" s="124" t="s">
        <v>246</v>
      </c>
      <c r="AG461" s="19"/>
      <c r="AH461" s="166"/>
      <c r="AI461" s="19"/>
      <c r="AJ461" s="19"/>
      <c r="AK461" s="19"/>
      <c r="AL461" s="19"/>
      <c r="AM461" s="19"/>
      <c r="AN461" s="19"/>
      <c r="AO461" s="19"/>
      <c r="AP461" s="19"/>
      <c r="AR461" s="3"/>
    </row>
    <row r="462" spans="28:44">
      <c r="AB462" s="210" t="s">
        <v>252</v>
      </c>
      <c r="AC462" s="122" t="s">
        <v>347</v>
      </c>
      <c r="AD462" s="123" t="s">
        <v>250</v>
      </c>
      <c r="AE462" s="168" t="str">
        <f t="shared" si="23"/>
        <v>一般団体クラフト（竹とんぼ）b</v>
      </c>
      <c r="AF462" s="124">
        <v>6300</v>
      </c>
      <c r="AG462" s="19"/>
      <c r="AH462" s="166"/>
      <c r="AI462" s="19"/>
      <c r="AJ462" s="19"/>
      <c r="AK462" s="19"/>
      <c r="AL462" s="19"/>
      <c r="AM462" s="19"/>
      <c r="AN462" s="19"/>
      <c r="AO462" s="19"/>
      <c r="AP462" s="19"/>
      <c r="AR462" s="3"/>
    </row>
    <row r="463" spans="28:44">
      <c r="AB463" s="210" t="s">
        <v>252</v>
      </c>
      <c r="AC463" s="122" t="s">
        <v>225</v>
      </c>
      <c r="AD463" s="123" t="s">
        <v>250</v>
      </c>
      <c r="AE463" s="168" t="str">
        <f t="shared" si="23"/>
        <v>一般団体エアロビクスダンスb</v>
      </c>
      <c r="AF463" s="124" t="s">
        <v>246</v>
      </c>
      <c r="AG463" s="19"/>
      <c r="AH463" s="166"/>
      <c r="AI463" s="19"/>
      <c r="AJ463" s="19"/>
      <c r="AK463" s="19"/>
      <c r="AL463" s="19"/>
      <c r="AM463" s="19"/>
      <c r="AN463" s="19"/>
      <c r="AO463" s="19"/>
      <c r="AP463" s="19"/>
      <c r="AR463" s="3"/>
    </row>
    <row r="464" spans="28:44">
      <c r="AB464" s="210" t="s">
        <v>252</v>
      </c>
      <c r="AC464" s="122" t="s">
        <v>226</v>
      </c>
      <c r="AD464" s="123" t="s">
        <v>250</v>
      </c>
      <c r="AE464" s="168" t="str">
        <f t="shared" si="23"/>
        <v>一般団体座禅b</v>
      </c>
      <c r="AF464" s="124" t="s">
        <v>381</v>
      </c>
      <c r="AG464" s="19"/>
      <c r="AH464" s="166"/>
      <c r="AI464" s="19"/>
      <c r="AJ464" s="19"/>
      <c r="AK464" s="19"/>
      <c r="AL464" s="19"/>
      <c r="AM464" s="19"/>
      <c r="AN464" s="19"/>
      <c r="AO464" s="19"/>
      <c r="AP464" s="19"/>
      <c r="AR464" s="3"/>
    </row>
    <row r="465" spans="28:44">
      <c r="AB465" s="210" t="s">
        <v>252</v>
      </c>
      <c r="AC465" s="122" t="s">
        <v>232</v>
      </c>
      <c r="AD465" s="123" t="s">
        <v>250</v>
      </c>
      <c r="AE465" s="168" t="str">
        <f t="shared" si="23"/>
        <v>一般団体自然観察b</v>
      </c>
      <c r="AF465" s="124" t="s">
        <v>246</v>
      </c>
      <c r="AG465" s="19"/>
      <c r="AH465" s="166"/>
      <c r="AI465" s="19"/>
      <c r="AJ465" s="19"/>
      <c r="AK465" s="19"/>
      <c r="AL465" s="19"/>
      <c r="AM465" s="19"/>
      <c r="AN465" s="19"/>
      <c r="AO465" s="19"/>
      <c r="AP465" s="19"/>
      <c r="AR465" s="3"/>
    </row>
    <row r="466" spans="28:44">
      <c r="AB466" s="210" t="s">
        <v>252</v>
      </c>
      <c r="AC466" s="122" t="s">
        <v>346</v>
      </c>
      <c r="AD466" s="123" t="s">
        <v>250</v>
      </c>
      <c r="AE466" s="168" t="str">
        <f t="shared" si="23"/>
        <v>一般団体茶道b</v>
      </c>
      <c r="AF466" s="124">
        <v>6700</v>
      </c>
      <c r="AG466" s="19"/>
      <c r="AH466" s="166"/>
      <c r="AI466" s="19"/>
      <c r="AJ466" s="19"/>
      <c r="AK466" s="19"/>
      <c r="AL466" s="19"/>
      <c r="AM466" s="19"/>
      <c r="AN466" s="19"/>
      <c r="AO466" s="19"/>
      <c r="AP466" s="19"/>
      <c r="AR466" s="3"/>
    </row>
    <row r="467" spans="28:44">
      <c r="AB467" s="210" t="s">
        <v>252</v>
      </c>
      <c r="AC467" s="122" t="s">
        <v>233</v>
      </c>
      <c r="AD467" s="123" t="s">
        <v>250</v>
      </c>
      <c r="AE467" s="168" t="str">
        <f t="shared" si="23"/>
        <v>一般団体天体観察b</v>
      </c>
      <c r="AF467" s="124" t="s">
        <v>246</v>
      </c>
      <c r="AG467" s="19"/>
      <c r="AH467" s="166"/>
      <c r="AI467" s="19"/>
      <c r="AJ467" s="19"/>
      <c r="AK467" s="19"/>
      <c r="AL467" s="19"/>
      <c r="AM467" s="19"/>
      <c r="AN467" s="19"/>
      <c r="AO467" s="19"/>
      <c r="AP467" s="19"/>
      <c r="AR467" s="3"/>
    </row>
    <row r="468" spans="28:44">
      <c r="AB468" s="210" t="s">
        <v>252</v>
      </c>
      <c r="AC468" s="122" t="s">
        <v>234</v>
      </c>
      <c r="AD468" s="123" t="s">
        <v>250</v>
      </c>
      <c r="AE468" s="168" t="str">
        <f t="shared" si="23"/>
        <v>一般団体ウォークラリー2.4ｋｍb</v>
      </c>
      <c r="AF468" s="124" t="s">
        <v>246</v>
      </c>
      <c r="AG468" s="19"/>
      <c r="AH468" s="166"/>
      <c r="AI468" s="19"/>
      <c r="AJ468" s="19"/>
      <c r="AK468" s="19"/>
      <c r="AL468" s="19"/>
      <c r="AM468" s="19"/>
      <c r="AN468" s="19"/>
      <c r="AO468" s="19"/>
      <c r="AP468" s="19"/>
      <c r="AR468" s="3"/>
    </row>
    <row r="469" spans="28:44">
      <c r="AB469" s="210" t="s">
        <v>252</v>
      </c>
      <c r="AC469" s="122" t="s">
        <v>235</v>
      </c>
      <c r="AD469" s="123" t="s">
        <v>250</v>
      </c>
      <c r="AE469" s="168" t="str">
        <f t="shared" si="23"/>
        <v>一般団体ウォークラリー5.4ｋｍb</v>
      </c>
      <c r="AF469" s="124" t="s">
        <v>246</v>
      </c>
      <c r="AG469" s="19"/>
      <c r="AH469" s="166"/>
      <c r="AI469" s="19"/>
      <c r="AJ469" s="19"/>
      <c r="AK469" s="19"/>
      <c r="AL469" s="19"/>
      <c r="AM469" s="19"/>
      <c r="AN469" s="19"/>
      <c r="AO469" s="19"/>
      <c r="AP469" s="19"/>
      <c r="AR469" s="3"/>
    </row>
    <row r="470" spans="28:44">
      <c r="AB470" s="210" t="s">
        <v>252</v>
      </c>
      <c r="AC470" s="122" t="s">
        <v>236</v>
      </c>
      <c r="AD470" s="123" t="s">
        <v>250</v>
      </c>
      <c r="AE470" s="168" t="str">
        <f t="shared" si="23"/>
        <v>一般団体スコアオリエンテーリングb</v>
      </c>
      <c r="AF470" s="124" t="s">
        <v>246</v>
      </c>
      <c r="AG470" s="19"/>
      <c r="AH470" s="166"/>
      <c r="AI470" s="19"/>
      <c r="AJ470" s="19"/>
      <c r="AK470" s="19"/>
      <c r="AL470" s="19"/>
      <c r="AM470" s="19"/>
      <c r="AN470" s="19"/>
      <c r="AO470" s="19"/>
      <c r="AP470" s="19"/>
      <c r="AR470" s="3"/>
    </row>
    <row r="471" spans="28:44">
      <c r="AB471" s="210" t="s">
        <v>252</v>
      </c>
      <c r="AC471" s="122" t="s">
        <v>237</v>
      </c>
      <c r="AD471" s="123" t="s">
        <v>250</v>
      </c>
      <c r="AE471" s="168" t="str">
        <f t="shared" si="23"/>
        <v>一般団体ビジュアルオリエンテーリングb</v>
      </c>
      <c r="AF471" s="124" t="s">
        <v>246</v>
      </c>
      <c r="AG471" s="19"/>
      <c r="AH471" s="166"/>
      <c r="AI471" s="19"/>
      <c r="AJ471" s="19"/>
      <c r="AK471" s="19"/>
      <c r="AL471" s="19"/>
      <c r="AM471" s="19"/>
      <c r="AN471" s="19"/>
      <c r="AO471" s="19"/>
      <c r="AP471" s="19"/>
      <c r="AR471" s="3"/>
    </row>
    <row r="472" spans="28:44">
      <c r="AB472" s="210" t="s">
        <v>252</v>
      </c>
      <c r="AC472" s="122" t="s">
        <v>238</v>
      </c>
      <c r="AD472" s="123" t="s">
        <v>250</v>
      </c>
      <c r="AE472" s="168" t="str">
        <f t="shared" si="23"/>
        <v>一般団体館内動物ラリーb</v>
      </c>
      <c r="AF472" s="124" t="s">
        <v>246</v>
      </c>
      <c r="AG472" s="19"/>
      <c r="AH472" s="166"/>
      <c r="AI472" s="19"/>
      <c r="AJ472" s="19"/>
      <c r="AK472" s="19"/>
      <c r="AL472" s="19"/>
      <c r="AM472" s="19"/>
      <c r="AN472" s="19"/>
      <c r="AO472" s="19"/>
      <c r="AP472" s="19"/>
      <c r="AR472" s="3"/>
    </row>
    <row r="473" spans="28:44">
      <c r="AB473" s="210" t="s">
        <v>252</v>
      </c>
      <c r="AC473" s="122" t="s">
        <v>228</v>
      </c>
      <c r="AD473" s="123" t="s">
        <v>250</v>
      </c>
      <c r="AE473" s="168" t="str">
        <f t="shared" si="23"/>
        <v>一般団体グループワークゲームb</v>
      </c>
      <c r="AF473" s="124" t="s">
        <v>246</v>
      </c>
      <c r="AG473" s="19"/>
      <c r="AH473" s="166"/>
      <c r="AI473" s="19"/>
      <c r="AJ473" s="19"/>
      <c r="AK473" s="19"/>
      <c r="AL473" s="19"/>
      <c r="AM473" s="19"/>
      <c r="AN473" s="19"/>
      <c r="AO473" s="19"/>
      <c r="AP473" s="19"/>
      <c r="AR473" s="3"/>
    </row>
    <row r="474" spans="28:44">
      <c r="AB474" s="210" t="s">
        <v>252</v>
      </c>
      <c r="AC474" s="122" t="s">
        <v>227</v>
      </c>
      <c r="AD474" s="123" t="s">
        <v>250</v>
      </c>
      <c r="AE474" s="168" t="str">
        <f t="shared" si="23"/>
        <v>一般団体レクリエーション（キャンプファイヤー）b</v>
      </c>
      <c r="AF474" s="124" t="s">
        <v>246</v>
      </c>
      <c r="AG474" s="19"/>
      <c r="AH474" s="166"/>
      <c r="AI474" s="19"/>
      <c r="AJ474" s="19"/>
      <c r="AK474" s="19"/>
      <c r="AL474" s="19"/>
      <c r="AM474" s="19"/>
      <c r="AN474" s="19"/>
      <c r="AO474" s="19"/>
      <c r="AP474" s="19"/>
      <c r="AR474" s="3"/>
    </row>
    <row r="475" spans="28:44">
      <c r="AB475" s="210" t="s">
        <v>252</v>
      </c>
      <c r="AC475" s="122" t="s">
        <v>229</v>
      </c>
      <c r="AD475" s="123" t="s">
        <v>250</v>
      </c>
      <c r="AE475" s="168" t="str">
        <f t="shared" si="23"/>
        <v>一般団体折り紙建築b</v>
      </c>
      <c r="AF475" s="124" t="s">
        <v>246</v>
      </c>
      <c r="AG475" s="19"/>
      <c r="AH475" s="166"/>
      <c r="AI475" s="19"/>
      <c r="AJ475" s="19"/>
      <c r="AK475" s="19"/>
      <c r="AL475" s="19"/>
      <c r="AM475" s="19"/>
      <c r="AN475" s="19"/>
      <c r="AO475" s="19"/>
      <c r="AP475" s="19"/>
      <c r="AR475" s="3"/>
    </row>
    <row r="476" spans="28:44">
      <c r="AB476" s="210" t="s">
        <v>252</v>
      </c>
      <c r="AC476" s="122" t="s">
        <v>230</v>
      </c>
      <c r="AD476" s="123" t="s">
        <v>250</v>
      </c>
      <c r="AE476" s="168" t="str">
        <f t="shared" si="23"/>
        <v>一般団体うちわ作りb</v>
      </c>
      <c r="AF476" s="124" t="s">
        <v>246</v>
      </c>
      <c r="AG476" s="19"/>
      <c r="AH476" s="166"/>
      <c r="AI476" s="19"/>
      <c r="AJ476" s="19"/>
      <c r="AK476" s="19"/>
      <c r="AL476" s="19"/>
      <c r="AM476" s="19"/>
      <c r="AN476" s="19"/>
      <c r="AO476" s="19"/>
      <c r="AP476" s="19"/>
      <c r="AR476" s="3"/>
    </row>
    <row r="477" spans="28:44">
      <c r="AB477" s="210" t="s">
        <v>252</v>
      </c>
      <c r="AC477" s="122" t="s">
        <v>231</v>
      </c>
      <c r="AD477" s="123" t="s">
        <v>250</v>
      </c>
      <c r="AE477" s="168" t="str">
        <f t="shared" si="23"/>
        <v>一般団体ストーンアートb</v>
      </c>
      <c r="AF477" s="124" t="s">
        <v>246</v>
      </c>
      <c r="AG477" s="19"/>
      <c r="AH477" s="166"/>
      <c r="AI477" s="19"/>
      <c r="AJ477" s="19"/>
      <c r="AK477" s="19"/>
      <c r="AL477" s="19"/>
      <c r="AM477" s="19"/>
      <c r="AN477" s="19"/>
      <c r="AO477" s="19"/>
      <c r="AP477" s="19"/>
      <c r="AR477" s="3"/>
    </row>
    <row r="478" spans="28:44">
      <c r="AB478" s="210" t="s">
        <v>252</v>
      </c>
      <c r="AC478" s="122" t="s">
        <v>239</v>
      </c>
      <c r="AD478" s="123" t="s">
        <v>250</v>
      </c>
      <c r="AE478" s="168" t="str">
        <f t="shared" si="23"/>
        <v>一般団体ティッシュデザインb</v>
      </c>
      <c r="AF478" s="124" t="s">
        <v>246</v>
      </c>
      <c r="AG478" s="19"/>
      <c r="AH478" s="166"/>
      <c r="AI478" s="19"/>
      <c r="AJ478" s="19"/>
      <c r="AK478" s="19"/>
      <c r="AL478" s="19"/>
      <c r="AM478" s="19"/>
      <c r="AN478" s="19"/>
      <c r="AO478" s="19"/>
      <c r="AP478" s="19"/>
      <c r="AR478" s="3"/>
    </row>
    <row r="479" spans="28:44">
      <c r="AB479" s="210" t="s">
        <v>252</v>
      </c>
      <c r="AC479" s="122" t="s">
        <v>319</v>
      </c>
      <c r="AD479" s="123" t="s">
        <v>250</v>
      </c>
      <c r="AE479" s="168" t="str">
        <f t="shared" ref="AE479:AE583" si="24">AB479&amp;AC479&amp;AD479</f>
        <v>一般団体屋内ボルダーb</v>
      </c>
      <c r="AF479" s="124" t="s">
        <v>246</v>
      </c>
      <c r="AG479" s="19"/>
      <c r="AH479" s="166"/>
      <c r="AI479" s="19"/>
      <c r="AJ479" s="19"/>
      <c r="AK479" s="19"/>
      <c r="AL479" s="19"/>
      <c r="AM479" s="19"/>
      <c r="AN479" s="19"/>
      <c r="AO479" s="19"/>
      <c r="AP479" s="19"/>
      <c r="AR479" s="3"/>
    </row>
    <row r="480" spans="28:44">
      <c r="AB480" s="210" t="s">
        <v>252</v>
      </c>
      <c r="AC480" s="122" t="s">
        <v>106</v>
      </c>
      <c r="AD480" s="123" t="s">
        <v>250</v>
      </c>
      <c r="AE480" s="168" t="str">
        <f t="shared" si="24"/>
        <v>一般団体野外炊飯b</v>
      </c>
      <c r="AF480" s="124" t="s">
        <v>246</v>
      </c>
      <c r="AG480" s="19"/>
      <c r="AH480" s="166"/>
      <c r="AI480" s="19"/>
      <c r="AJ480" s="19"/>
      <c r="AK480" s="19"/>
      <c r="AL480" s="19"/>
      <c r="AM480" s="19"/>
      <c r="AN480" s="19"/>
      <c r="AO480" s="19"/>
      <c r="AP480" s="19"/>
      <c r="AR480" s="3"/>
    </row>
    <row r="481" spans="28:44">
      <c r="AB481" s="210" t="s">
        <v>252</v>
      </c>
      <c r="AC481" s="122" t="s">
        <v>403</v>
      </c>
      <c r="AD481" s="123" t="s">
        <v>250</v>
      </c>
      <c r="AE481" s="168" t="str">
        <f t="shared" si="24"/>
        <v>一般団体ユニカール（ニュースポーツ）b</v>
      </c>
      <c r="AF481" s="124" t="s">
        <v>246</v>
      </c>
      <c r="AG481" s="19"/>
      <c r="AH481" s="166"/>
      <c r="AI481" s="19"/>
      <c r="AJ481" s="19"/>
      <c r="AK481" s="19"/>
      <c r="AL481" s="19"/>
      <c r="AM481" s="19"/>
      <c r="AN481" s="19"/>
      <c r="AO481" s="19"/>
      <c r="AP481" s="19"/>
      <c r="AR481" s="3"/>
    </row>
    <row r="482" spans="28:44">
      <c r="AB482" s="210" t="s">
        <v>252</v>
      </c>
      <c r="AC482" s="122" t="s">
        <v>404</v>
      </c>
      <c r="AD482" s="123" t="s">
        <v>250</v>
      </c>
      <c r="AE482" s="168" t="str">
        <f t="shared" si="24"/>
        <v>一般団体キンボール（ニュースポーツ）b</v>
      </c>
      <c r="AF482" s="124" t="s">
        <v>246</v>
      </c>
      <c r="AG482" s="19"/>
      <c r="AH482" s="166"/>
      <c r="AI482" s="19"/>
      <c r="AJ482" s="19"/>
      <c r="AK482" s="19"/>
      <c r="AL482" s="19"/>
      <c r="AM482" s="19"/>
      <c r="AN482" s="19"/>
      <c r="AO482" s="19"/>
      <c r="AP482" s="19"/>
      <c r="AR482" s="3"/>
    </row>
    <row r="483" spans="28:44">
      <c r="AB483" s="210" t="s">
        <v>252</v>
      </c>
      <c r="AC483" s="122" t="s">
        <v>405</v>
      </c>
      <c r="AD483" s="123" t="s">
        <v>250</v>
      </c>
      <c r="AE483" s="168" t="str">
        <f t="shared" si="24"/>
        <v>一般団体クッブ（ニュースポーツ）b</v>
      </c>
      <c r="AF483" s="124" t="s">
        <v>246</v>
      </c>
      <c r="AG483" s="19"/>
      <c r="AH483" s="166"/>
      <c r="AI483" s="19"/>
      <c r="AJ483" s="19"/>
      <c r="AK483" s="19"/>
      <c r="AL483" s="19"/>
      <c r="AM483" s="19"/>
      <c r="AN483" s="19"/>
      <c r="AO483" s="19"/>
      <c r="AP483" s="19"/>
      <c r="AR483" s="3"/>
    </row>
    <row r="484" spans="28:44">
      <c r="AB484" s="210" t="s">
        <v>252</v>
      </c>
      <c r="AC484" s="122" t="s">
        <v>406</v>
      </c>
      <c r="AD484" s="123" t="s">
        <v>250</v>
      </c>
      <c r="AE484" s="168" t="str">
        <f t="shared" si="24"/>
        <v>一般団体フライングディスクゴルフ（ニュースポーツ）b</v>
      </c>
      <c r="AF484" s="124" t="s">
        <v>246</v>
      </c>
      <c r="AG484" s="19"/>
      <c r="AH484" s="166"/>
      <c r="AI484" s="19"/>
      <c r="AJ484" s="19"/>
      <c r="AK484" s="19"/>
      <c r="AL484" s="19"/>
      <c r="AM484" s="19"/>
      <c r="AN484" s="19"/>
      <c r="AO484" s="19"/>
      <c r="AP484" s="19"/>
      <c r="AR484" s="3"/>
    </row>
    <row r="485" spans="28:44">
      <c r="AB485" s="210" t="s">
        <v>252</v>
      </c>
      <c r="AC485" s="122" t="s">
        <v>407</v>
      </c>
      <c r="AD485" s="123" t="s">
        <v>250</v>
      </c>
      <c r="AE485" s="168" t="str">
        <f t="shared" si="24"/>
        <v>一般団体グラウンドゴルフ（ニュースポーツ）b</v>
      </c>
      <c r="AF485" s="124" t="s">
        <v>246</v>
      </c>
      <c r="AG485" s="19"/>
      <c r="AH485" s="166"/>
      <c r="AI485" s="19"/>
      <c r="AJ485" s="19"/>
      <c r="AK485" s="19"/>
      <c r="AL485" s="19"/>
      <c r="AM485" s="19"/>
      <c r="AN485" s="19"/>
      <c r="AO485" s="19"/>
      <c r="AP485" s="19"/>
      <c r="AR485" s="3"/>
    </row>
    <row r="486" spans="28:44">
      <c r="AB486" s="210" t="s">
        <v>252</v>
      </c>
      <c r="AC486" s="122" t="s">
        <v>408</v>
      </c>
      <c r="AD486" s="123" t="s">
        <v>250</v>
      </c>
      <c r="AE486" s="168" t="str">
        <f t="shared" si="24"/>
        <v>一般団体インディアカ（ニュースポーツ）b</v>
      </c>
      <c r="AF486" s="124" t="s">
        <v>246</v>
      </c>
      <c r="AG486" s="19"/>
      <c r="AH486" s="166"/>
      <c r="AI486" s="19"/>
      <c r="AJ486" s="19"/>
      <c r="AK486" s="19"/>
      <c r="AL486" s="19"/>
      <c r="AM486" s="19"/>
      <c r="AN486" s="19"/>
      <c r="AO486" s="19"/>
      <c r="AP486" s="19"/>
      <c r="AR486" s="3"/>
    </row>
    <row r="487" spans="28:44">
      <c r="AB487" s="210" t="s">
        <v>252</v>
      </c>
      <c r="AC487" s="122" t="s">
        <v>409</v>
      </c>
      <c r="AD487" s="123" t="s">
        <v>250</v>
      </c>
      <c r="AE487" s="168" t="str">
        <f t="shared" si="24"/>
        <v>一般団体ペタンク（ニュースポーツ）b</v>
      </c>
      <c r="AF487" s="124" t="s">
        <v>246</v>
      </c>
      <c r="AG487" s="19"/>
      <c r="AH487" s="166"/>
      <c r="AI487" s="19"/>
      <c r="AJ487" s="19"/>
      <c r="AK487" s="19"/>
      <c r="AL487" s="19"/>
      <c r="AM487" s="19"/>
      <c r="AN487" s="19"/>
      <c r="AO487" s="19"/>
      <c r="AP487" s="19"/>
      <c r="AR487" s="3"/>
    </row>
    <row r="488" spans="28:44">
      <c r="AB488" s="210" t="s">
        <v>252</v>
      </c>
      <c r="AC488" s="122" t="s">
        <v>410</v>
      </c>
      <c r="AD488" s="123" t="s">
        <v>250</v>
      </c>
      <c r="AE488" s="168" t="str">
        <f t="shared" si="24"/>
        <v>一般団体ボッチャ（ニュースポーツ）b</v>
      </c>
      <c r="AF488" s="124" t="s">
        <v>246</v>
      </c>
      <c r="AG488" s="19"/>
      <c r="AH488" s="166"/>
      <c r="AI488" s="19"/>
      <c r="AJ488" s="19"/>
      <c r="AK488" s="19"/>
      <c r="AL488" s="19"/>
      <c r="AM488" s="19"/>
      <c r="AN488" s="19"/>
      <c r="AO488" s="19"/>
      <c r="AP488" s="19"/>
      <c r="AR488" s="3"/>
    </row>
    <row r="489" spans="28:44">
      <c r="AB489" s="210" t="s">
        <v>252</v>
      </c>
      <c r="AC489" s="122" t="s">
        <v>321</v>
      </c>
      <c r="AD489" s="123" t="s">
        <v>250</v>
      </c>
      <c r="AE489" s="168" t="str">
        <f t="shared" si="24"/>
        <v>一般団体ドミノ（室内）b</v>
      </c>
      <c r="AF489" s="124" t="s">
        <v>246</v>
      </c>
      <c r="AG489" s="19"/>
      <c r="AH489" s="166"/>
      <c r="AI489" s="19"/>
      <c r="AJ489" s="19"/>
      <c r="AK489" s="19"/>
      <c r="AL489" s="19"/>
      <c r="AM489" s="19"/>
      <c r="AN489" s="19"/>
      <c r="AO489" s="19"/>
      <c r="AP489" s="19"/>
      <c r="AR489" s="3"/>
    </row>
    <row r="490" spans="28:44">
      <c r="AB490" s="210" t="s">
        <v>252</v>
      </c>
      <c r="AC490" s="122" t="s">
        <v>322</v>
      </c>
      <c r="AD490" s="123" t="s">
        <v>250</v>
      </c>
      <c r="AE490" s="168" t="str">
        <f t="shared" si="24"/>
        <v>一般団体カプラブロック（室内）b</v>
      </c>
      <c r="AF490" s="124" t="s">
        <v>246</v>
      </c>
      <c r="AG490" s="19"/>
      <c r="AH490" s="166"/>
      <c r="AI490" s="19"/>
      <c r="AJ490" s="19"/>
      <c r="AK490" s="19"/>
      <c r="AL490" s="19"/>
      <c r="AM490" s="19"/>
      <c r="AN490" s="19"/>
      <c r="AO490" s="19"/>
      <c r="AP490" s="19"/>
      <c r="AR490" s="3"/>
    </row>
    <row r="491" spans="28:44">
      <c r="AB491" s="210" t="s">
        <v>252</v>
      </c>
      <c r="AC491" s="122" t="s">
        <v>411</v>
      </c>
      <c r="AD491" s="123" t="s">
        <v>250</v>
      </c>
      <c r="AE491" s="168" t="str">
        <f t="shared" si="24"/>
        <v>一般団体Xロープバトル（ニュースポーツ）b</v>
      </c>
      <c r="AF491" s="124" t="s">
        <v>246</v>
      </c>
      <c r="AG491" s="19"/>
      <c r="AH491" s="166"/>
      <c r="AI491" s="19"/>
      <c r="AJ491" s="19"/>
      <c r="AK491" s="19"/>
      <c r="AL491" s="19"/>
      <c r="AM491" s="19"/>
      <c r="AN491" s="19"/>
      <c r="AO491" s="19"/>
      <c r="AP491" s="19"/>
      <c r="AR491" s="3"/>
    </row>
    <row r="492" spans="28:44">
      <c r="AB492" s="210" t="s">
        <v>252</v>
      </c>
      <c r="AC492" s="122" t="s">
        <v>323</v>
      </c>
      <c r="AD492" s="123" t="s">
        <v>250</v>
      </c>
      <c r="AE492" s="168" t="str">
        <f t="shared" si="24"/>
        <v>一般団体キャンプファイヤーb</v>
      </c>
      <c r="AF492" s="124" t="s">
        <v>246</v>
      </c>
      <c r="AG492" s="19"/>
      <c r="AH492" s="166"/>
      <c r="AI492" s="19"/>
      <c r="AJ492" s="19"/>
      <c r="AK492" s="19"/>
      <c r="AL492" s="19"/>
      <c r="AM492" s="19"/>
      <c r="AN492" s="19"/>
      <c r="AO492" s="19"/>
      <c r="AP492" s="19"/>
      <c r="AR492" s="3"/>
    </row>
    <row r="493" spans="28:44">
      <c r="AB493" s="210" t="s">
        <v>252</v>
      </c>
      <c r="AC493" s="122" t="s">
        <v>324</v>
      </c>
      <c r="AD493" s="123" t="s">
        <v>250</v>
      </c>
      <c r="AE493" s="168" t="str">
        <f t="shared" si="24"/>
        <v>一般団体キャンドルサービスb</v>
      </c>
      <c r="AF493" s="124" t="s">
        <v>246</v>
      </c>
      <c r="AG493" s="19"/>
      <c r="AH493" s="166"/>
      <c r="AI493" s="19"/>
      <c r="AJ493" s="19"/>
      <c r="AK493" s="19"/>
      <c r="AL493" s="19"/>
      <c r="AM493" s="19"/>
      <c r="AN493" s="19"/>
      <c r="AO493" s="19"/>
      <c r="AP493" s="19"/>
      <c r="AR493" s="3"/>
    </row>
    <row r="494" spans="28:44">
      <c r="AB494" s="210" t="s">
        <v>252</v>
      </c>
      <c r="AC494" s="122" t="s">
        <v>325</v>
      </c>
      <c r="AD494" s="123" t="s">
        <v>250</v>
      </c>
      <c r="AE494" s="168" t="str">
        <f t="shared" si="24"/>
        <v>一般団体ＯＺＵリンピックb</v>
      </c>
      <c r="AF494" s="124" t="s">
        <v>246</v>
      </c>
      <c r="AG494" s="19"/>
      <c r="AH494" s="166"/>
      <c r="AI494" s="19"/>
      <c r="AJ494" s="19"/>
      <c r="AK494" s="19"/>
      <c r="AL494" s="19"/>
      <c r="AM494" s="19"/>
      <c r="AN494" s="19"/>
      <c r="AO494" s="19"/>
      <c r="AP494" s="19"/>
      <c r="AR494" s="3"/>
    </row>
    <row r="495" spans="28:44">
      <c r="AB495" s="210" t="s">
        <v>252</v>
      </c>
      <c r="AC495" s="122" t="s">
        <v>326</v>
      </c>
      <c r="AD495" s="123" t="s">
        <v>250</v>
      </c>
      <c r="AE495" s="168" t="str">
        <f t="shared" si="24"/>
        <v>一般団体ときが森こども冒険プログラムb</v>
      </c>
      <c r="AF495" s="124" t="s">
        <v>246</v>
      </c>
      <c r="AG495" s="19"/>
      <c r="AH495" s="166"/>
      <c r="AI495" s="19"/>
      <c r="AJ495" s="19"/>
      <c r="AK495" s="19"/>
      <c r="AL495" s="19"/>
      <c r="AM495" s="19"/>
      <c r="AN495" s="19"/>
      <c r="AO495" s="19"/>
      <c r="AP495" s="19"/>
      <c r="AR495" s="3"/>
    </row>
    <row r="496" spans="28:44">
      <c r="AB496" s="211" t="s">
        <v>252</v>
      </c>
      <c r="AC496" s="198" t="s">
        <v>218</v>
      </c>
      <c r="AD496" s="199" t="s">
        <v>248</v>
      </c>
      <c r="AE496" s="200" t="str">
        <f t="shared" si="24"/>
        <v>一般団体カヌー（平水版）［２人１艇］c</v>
      </c>
      <c r="AF496" s="201">
        <v>7500</v>
      </c>
      <c r="AG496" s="19"/>
      <c r="AH496" s="166"/>
      <c r="AI496" s="19"/>
      <c r="AJ496" s="19"/>
      <c r="AK496" s="19"/>
      <c r="AL496" s="19"/>
      <c r="AM496" s="19"/>
      <c r="AN496" s="19"/>
      <c r="AO496" s="19"/>
      <c r="AP496" s="19"/>
      <c r="AR496" s="3"/>
    </row>
    <row r="497" spans="28:42">
      <c r="AB497" s="211" t="s">
        <v>252</v>
      </c>
      <c r="AC497" s="198" t="s">
        <v>219</v>
      </c>
      <c r="AD497" s="199" t="s">
        <v>248</v>
      </c>
      <c r="AE497" s="200" t="str">
        <f t="shared" si="24"/>
        <v>一般団体カヌー（平水版）［１人１艇］c</v>
      </c>
      <c r="AF497" s="201" t="s">
        <v>246</v>
      </c>
      <c r="AG497" s="19"/>
      <c r="AH497" s="166"/>
      <c r="AI497" s="19"/>
      <c r="AJ497" s="19"/>
      <c r="AK497" s="166"/>
      <c r="AL497" s="19"/>
      <c r="AM497" s="19"/>
      <c r="AN497" s="19"/>
      <c r="AO497" s="19"/>
      <c r="AP497" s="19"/>
    </row>
    <row r="498" spans="28:42">
      <c r="AB498" s="211" t="s">
        <v>252</v>
      </c>
      <c r="AC498" s="198" t="s">
        <v>220</v>
      </c>
      <c r="AD498" s="199" t="s">
        <v>248</v>
      </c>
      <c r="AE498" s="200" t="str">
        <f t="shared" si="24"/>
        <v>一般団体マウンテンバイクc</v>
      </c>
      <c r="AF498" s="201">
        <v>8000</v>
      </c>
      <c r="AG498" s="19"/>
      <c r="AH498" s="166"/>
      <c r="AI498" s="19"/>
      <c r="AJ498" s="19"/>
      <c r="AK498" s="166"/>
      <c r="AL498" s="19"/>
      <c r="AM498" s="19"/>
      <c r="AN498" s="19"/>
      <c r="AO498" s="19"/>
      <c r="AP498" s="19"/>
    </row>
    <row r="499" spans="28:42">
      <c r="AB499" s="211" t="s">
        <v>252</v>
      </c>
      <c r="AC499" s="198" t="s">
        <v>221</v>
      </c>
      <c r="AD499" s="199" t="s">
        <v>248</v>
      </c>
      <c r="AE499" s="200" t="str">
        <f t="shared" si="24"/>
        <v>一般団体スポーツクライミングc</v>
      </c>
      <c r="AF499" s="201" t="s">
        <v>246</v>
      </c>
      <c r="AG499" s="19"/>
      <c r="AH499" s="166"/>
      <c r="AI499" s="19"/>
      <c r="AJ499" s="19"/>
      <c r="AK499" s="166"/>
      <c r="AL499" s="19"/>
      <c r="AM499" s="19"/>
      <c r="AN499" s="19"/>
      <c r="AO499" s="19"/>
      <c r="AP499" s="19"/>
    </row>
    <row r="500" spans="28:42">
      <c r="AB500" s="211" t="s">
        <v>252</v>
      </c>
      <c r="AC500" s="198" t="s">
        <v>222</v>
      </c>
      <c r="AD500" s="199" t="s">
        <v>248</v>
      </c>
      <c r="AE500" s="200" t="str">
        <f t="shared" si="24"/>
        <v>一般団体カヌー（ショートツーリング）c</v>
      </c>
      <c r="AF500" s="201" t="s">
        <v>246</v>
      </c>
      <c r="AG500" s="19"/>
      <c r="AH500" s="166"/>
      <c r="AI500" s="19"/>
      <c r="AJ500" s="19"/>
      <c r="AK500" s="166"/>
      <c r="AL500" s="19"/>
      <c r="AM500" s="19"/>
      <c r="AN500" s="19"/>
      <c r="AO500" s="19"/>
      <c r="AP500" s="19"/>
    </row>
    <row r="501" spans="28:42">
      <c r="AB501" s="211" t="s">
        <v>252</v>
      </c>
      <c r="AC501" s="198" t="s">
        <v>224</v>
      </c>
      <c r="AD501" s="199" t="s">
        <v>248</v>
      </c>
      <c r="AE501" s="200" t="str">
        <f t="shared" si="24"/>
        <v>一般団体カヌー（ミドルツーリング）c</v>
      </c>
      <c r="AF501" s="201" t="s">
        <v>246</v>
      </c>
      <c r="AG501" s="19"/>
      <c r="AH501" s="166"/>
      <c r="AI501" s="19"/>
      <c r="AJ501" s="19"/>
      <c r="AK501" s="166"/>
      <c r="AL501" s="19"/>
      <c r="AM501" s="19"/>
      <c r="AN501" s="19"/>
      <c r="AO501" s="19"/>
      <c r="AP501" s="19"/>
    </row>
    <row r="502" spans="28:42">
      <c r="AB502" s="211" t="s">
        <v>252</v>
      </c>
      <c r="AC502" s="198" t="s">
        <v>223</v>
      </c>
      <c r="AD502" s="199" t="s">
        <v>248</v>
      </c>
      <c r="AE502" s="200" t="str">
        <f t="shared" si="24"/>
        <v>一般団体カヌー（ロングツーリング）c</v>
      </c>
      <c r="AF502" s="201" t="s">
        <v>246</v>
      </c>
      <c r="AG502" s="19"/>
      <c r="AH502" s="166"/>
      <c r="AI502" s="19"/>
      <c r="AJ502" s="19"/>
      <c r="AK502" s="166"/>
      <c r="AL502" s="19"/>
      <c r="AM502" s="19"/>
      <c r="AN502" s="19"/>
      <c r="AO502" s="19"/>
      <c r="AP502" s="19"/>
    </row>
    <row r="503" spans="28:42">
      <c r="AB503" s="211" t="s">
        <v>252</v>
      </c>
      <c r="AC503" s="198" t="s">
        <v>347</v>
      </c>
      <c r="AD503" s="199" t="s">
        <v>248</v>
      </c>
      <c r="AE503" s="200" t="str">
        <f t="shared" si="24"/>
        <v>一般団体クラフト（竹とんぼ）c</v>
      </c>
      <c r="AF503" s="201">
        <v>6300</v>
      </c>
      <c r="AG503" s="19"/>
      <c r="AH503" s="166"/>
      <c r="AI503" s="19"/>
      <c r="AJ503" s="19"/>
      <c r="AK503" s="166"/>
      <c r="AL503" s="19"/>
      <c r="AM503" s="19"/>
      <c r="AN503" s="19"/>
      <c r="AO503" s="19"/>
      <c r="AP503" s="19"/>
    </row>
    <row r="504" spans="28:42">
      <c r="AB504" s="211" t="s">
        <v>252</v>
      </c>
      <c r="AC504" s="198" t="s">
        <v>225</v>
      </c>
      <c r="AD504" s="199" t="s">
        <v>248</v>
      </c>
      <c r="AE504" s="200" t="str">
        <f t="shared" si="24"/>
        <v>一般団体エアロビクスダンスc</v>
      </c>
      <c r="AF504" s="201" t="s">
        <v>246</v>
      </c>
      <c r="AG504" s="19"/>
      <c r="AH504" s="166"/>
      <c r="AI504" s="19"/>
      <c r="AJ504" s="19"/>
      <c r="AK504" s="166"/>
      <c r="AL504" s="19"/>
      <c r="AM504" s="19"/>
      <c r="AN504" s="19"/>
      <c r="AO504" s="19"/>
      <c r="AP504" s="19"/>
    </row>
    <row r="505" spans="28:42">
      <c r="AB505" s="211" t="s">
        <v>252</v>
      </c>
      <c r="AC505" s="198" t="s">
        <v>226</v>
      </c>
      <c r="AD505" s="199" t="s">
        <v>248</v>
      </c>
      <c r="AE505" s="200" t="str">
        <f t="shared" si="24"/>
        <v>一般団体座禅c</v>
      </c>
      <c r="AF505" s="201" t="s">
        <v>381</v>
      </c>
      <c r="AG505" s="19"/>
      <c r="AH505" s="166"/>
      <c r="AI505" s="19"/>
      <c r="AJ505" s="19"/>
      <c r="AK505" s="166"/>
      <c r="AL505" s="19"/>
      <c r="AM505" s="19"/>
      <c r="AN505" s="19"/>
      <c r="AO505" s="19"/>
      <c r="AP505" s="19"/>
    </row>
    <row r="506" spans="28:42">
      <c r="AB506" s="211" t="s">
        <v>252</v>
      </c>
      <c r="AC506" s="198" t="s">
        <v>232</v>
      </c>
      <c r="AD506" s="199" t="s">
        <v>248</v>
      </c>
      <c r="AE506" s="200" t="str">
        <f t="shared" si="24"/>
        <v>一般団体自然観察c</v>
      </c>
      <c r="AF506" s="201" t="s">
        <v>246</v>
      </c>
      <c r="AG506" s="19"/>
      <c r="AH506" s="166"/>
      <c r="AI506" s="19"/>
      <c r="AJ506" s="19"/>
      <c r="AK506" s="166"/>
      <c r="AL506" s="19"/>
      <c r="AM506" s="19"/>
      <c r="AN506" s="19"/>
      <c r="AO506" s="19"/>
      <c r="AP506" s="19"/>
    </row>
    <row r="507" spans="28:42">
      <c r="AB507" s="211" t="s">
        <v>252</v>
      </c>
      <c r="AC507" s="198" t="s">
        <v>346</v>
      </c>
      <c r="AD507" s="199" t="s">
        <v>248</v>
      </c>
      <c r="AE507" s="200" t="str">
        <f t="shared" si="24"/>
        <v>一般団体茶道c</v>
      </c>
      <c r="AF507" s="201">
        <v>6700</v>
      </c>
      <c r="AG507" s="19"/>
      <c r="AH507" s="166"/>
      <c r="AI507" s="19"/>
      <c r="AJ507" s="19"/>
      <c r="AK507" s="166"/>
      <c r="AL507" s="19"/>
      <c r="AM507" s="19"/>
      <c r="AN507" s="19"/>
      <c r="AO507" s="19"/>
      <c r="AP507" s="19"/>
    </row>
    <row r="508" spans="28:42">
      <c r="AB508" s="211" t="s">
        <v>252</v>
      </c>
      <c r="AC508" s="198" t="s">
        <v>233</v>
      </c>
      <c r="AD508" s="199" t="s">
        <v>248</v>
      </c>
      <c r="AE508" s="200" t="str">
        <f t="shared" si="24"/>
        <v>一般団体天体観察c</v>
      </c>
      <c r="AF508" s="201" t="s">
        <v>246</v>
      </c>
      <c r="AG508" s="19"/>
      <c r="AH508" s="166"/>
      <c r="AI508" s="19"/>
      <c r="AJ508" s="19"/>
      <c r="AK508" s="166"/>
      <c r="AL508" s="19"/>
      <c r="AM508" s="19"/>
      <c r="AN508" s="19"/>
      <c r="AO508" s="19"/>
      <c r="AP508" s="19"/>
    </row>
    <row r="509" spans="28:42">
      <c r="AB509" s="211" t="s">
        <v>252</v>
      </c>
      <c r="AC509" s="198" t="s">
        <v>234</v>
      </c>
      <c r="AD509" s="199" t="s">
        <v>248</v>
      </c>
      <c r="AE509" s="200" t="str">
        <f t="shared" si="24"/>
        <v>一般団体ウォークラリー2.4ｋｍc</v>
      </c>
      <c r="AF509" s="201" t="s">
        <v>246</v>
      </c>
      <c r="AG509" s="19"/>
      <c r="AH509" s="166"/>
      <c r="AI509" s="19"/>
      <c r="AJ509" s="19"/>
      <c r="AK509" s="166"/>
      <c r="AL509" s="19"/>
      <c r="AM509" s="19"/>
      <c r="AN509" s="19"/>
      <c r="AO509" s="19"/>
      <c r="AP509" s="19"/>
    </row>
    <row r="510" spans="28:42">
      <c r="AB510" s="211" t="s">
        <v>252</v>
      </c>
      <c r="AC510" s="198" t="s">
        <v>235</v>
      </c>
      <c r="AD510" s="199" t="s">
        <v>248</v>
      </c>
      <c r="AE510" s="200" t="str">
        <f t="shared" si="24"/>
        <v>一般団体ウォークラリー5.4ｋｍc</v>
      </c>
      <c r="AF510" s="201" t="s">
        <v>246</v>
      </c>
      <c r="AG510" s="19"/>
      <c r="AH510" s="166"/>
      <c r="AI510" s="19"/>
      <c r="AJ510" s="19"/>
      <c r="AK510" s="166"/>
      <c r="AL510" s="19"/>
      <c r="AM510" s="19"/>
      <c r="AN510" s="19"/>
      <c r="AO510" s="19"/>
      <c r="AP510" s="19"/>
    </row>
    <row r="511" spans="28:42">
      <c r="AB511" s="211" t="s">
        <v>252</v>
      </c>
      <c r="AC511" s="198" t="s">
        <v>236</v>
      </c>
      <c r="AD511" s="199" t="s">
        <v>248</v>
      </c>
      <c r="AE511" s="200" t="str">
        <f t="shared" si="24"/>
        <v>一般団体スコアオリエンテーリングc</v>
      </c>
      <c r="AF511" s="201" t="s">
        <v>246</v>
      </c>
      <c r="AG511" s="19"/>
      <c r="AH511" s="166"/>
      <c r="AI511" s="19"/>
      <c r="AJ511" s="19"/>
      <c r="AK511" s="166"/>
      <c r="AL511" s="19"/>
      <c r="AM511" s="19"/>
      <c r="AN511" s="19"/>
      <c r="AO511" s="19"/>
      <c r="AP511" s="19"/>
    </row>
    <row r="512" spans="28:42">
      <c r="AB512" s="211" t="s">
        <v>252</v>
      </c>
      <c r="AC512" s="198" t="s">
        <v>237</v>
      </c>
      <c r="AD512" s="199" t="s">
        <v>248</v>
      </c>
      <c r="AE512" s="200" t="str">
        <f t="shared" si="24"/>
        <v>一般団体ビジュアルオリエンテーリングc</v>
      </c>
      <c r="AF512" s="201" t="s">
        <v>246</v>
      </c>
      <c r="AG512" s="19"/>
      <c r="AH512" s="166"/>
      <c r="AI512" s="19"/>
      <c r="AJ512" s="19"/>
      <c r="AK512" s="166"/>
      <c r="AL512" s="19"/>
      <c r="AM512" s="19"/>
      <c r="AN512" s="19"/>
      <c r="AO512" s="19"/>
      <c r="AP512" s="19"/>
    </row>
    <row r="513" spans="28:42">
      <c r="AB513" s="211" t="s">
        <v>252</v>
      </c>
      <c r="AC513" s="198" t="s">
        <v>238</v>
      </c>
      <c r="AD513" s="199" t="s">
        <v>248</v>
      </c>
      <c r="AE513" s="200" t="str">
        <f t="shared" si="24"/>
        <v>一般団体館内動物ラリーc</v>
      </c>
      <c r="AF513" s="201" t="s">
        <v>246</v>
      </c>
      <c r="AG513" s="19"/>
      <c r="AH513" s="166"/>
      <c r="AI513" s="19"/>
      <c r="AJ513" s="19"/>
      <c r="AK513" s="166"/>
      <c r="AL513" s="19"/>
      <c r="AM513" s="19"/>
      <c r="AN513" s="19"/>
      <c r="AO513" s="19"/>
      <c r="AP513" s="19"/>
    </row>
    <row r="514" spans="28:42">
      <c r="AB514" s="211" t="s">
        <v>252</v>
      </c>
      <c r="AC514" s="198" t="s">
        <v>228</v>
      </c>
      <c r="AD514" s="199" t="s">
        <v>248</v>
      </c>
      <c r="AE514" s="200" t="str">
        <f t="shared" si="24"/>
        <v>一般団体グループワークゲームc</v>
      </c>
      <c r="AF514" s="201" t="s">
        <v>246</v>
      </c>
      <c r="AG514" s="19"/>
      <c r="AH514" s="166"/>
      <c r="AI514" s="19"/>
      <c r="AJ514" s="19"/>
      <c r="AK514" s="166"/>
      <c r="AL514" s="19"/>
      <c r="AM514" s="19"/>
      <c r="AN514" s="19"/>
      <c r="AO514" s="19"/>
      <c r="AP514" s="19"/>
    </row>
    <row r="515" spans="28:42">
      <c r="AB515" s="211" t="s">
        <v>252</v>
      </c>
      <c r="AC515" s="198" t="s">
        <v>227</v>
      </c>
      <c r="AD515" s="199" t="s">
        <v>248</v>
      </c>
      <c r="AE515" s="200" t="str">
        <f t="shared" si="24"/>
        <v>一般団体レクリエーション（キャンプファイヤー）c</v>
      </c>
      <c r="AF515" s="201" t="s">
        <v>246</v>
      </c>
      <c r="AG515" s="19"/>
      <c r="AH515" s="166"/>
      <c r="AI515" s="19"/>
      <c r="AJ515" s="19"/>
      <c r="AK515" s="166"/>
      <c r="AL515" s="19"/>
      <c r="AM515" s="19"/>
      <c r="AN515" s="19"/>
      <c r="AO515" s="19"/>
      <c r="AP515" s="19"/>
    </row>
    <row r="516" spans="28:42">
      <c r="AB516" s="211" t="s">
        <v>252</v>
      </c>
      <c r="AC516" s="198" t="s">
        <v>229</v>
      </c>
      <c r="AD516" s="199" t="s">
        <v>248</v>
      </c>
      <c r="AE516" s="200" t="str">
        <f t="shared" si="24"/>
        <v>一般団体折り紙建築c</v>
      </c>
      <c r="AF516" s="201" t="s">
        <v>246</v>
      </c>
      <c r="AG516" s="19"/>
      <c r="AH516" s="166"/>
      <c r="AI516" s="19"/>
      <c r="AJ516" s="19"/>
      <c r="AK516" s="166"/>
      <c r="AL516" s="19"/>
      <c r="AM516" s="19"/>
      <c r="AN516" s="19"/>
      <c r="AO516" s="19"/>
      <c r="AP516" s="19"/>
    </row>
    <row r="517" spans="28:42">
      <c r="AB517" s="211" t="s">
        <v>252</v>
      </c>
      <c r="AC517" s="198" t="s">
        <v>230</v>
      </c>
      <c r="AD517" s="199" t="s">
        <v>248</v>
      </c>
      <c r="AE517" s="200" t="str">
        <f t="shared" si="24"/>
        <v>一般団体うちわ作りc</v>
      </c>
      <c r="AF517" s="201" t="s">
        <v>246</v>
      </c>
      <c r="AG517" s="19"/>
      <c r="AH517" s="166"/>
      <c r="AI517" s="19"/>
      <c r="AJ517" s="19"/>
      <c r="AK517" s="166"/>
      <c r="AL517" s="19"/>
      <c r="AM517" s="19"/>
      <c r="AN517" s="19"/>
      <c r="AO517" s="19"/>
      <c r="AP517" s="19"/>
    </row>
    <row r="518" spans="28:42">
      <c r="AB518" s="211" t="s">
        <v>252</v>
      </c>
      <c r="AC518" s="198" t="s">
        <v>231</v>
      </c>
      <c r="AD518" s="199" t="s">
        <v>248</v>
      </c>
      <c r="AE518" s="200" t="str">
        <f t="shared" si="24"/>
        <v>一般団体ストーンアートc</v>
      </c>
      <c r="AF518" s="201" t="s">
        <v>246</v>
      </c>
      <c r="AG518" s="19"/>
      <c r="AH518" s="166"/>
      <c r="AI518" s="19"/>
      <c r="AJ518" s="19"/>
      <c r="AK518" s="166"/>
      <c r="AL518" s="19"/>
      <c r="AM518" s="19"/>
      <c r="AN518" s="19"/>
      <c r="AO518" s="19"/>
      <c r="AP518" s="19"/>
    </row>
    <row r="519" spans="28:42">
      <c r="AB519" s="211" t="s">
        <v>252</v>
      </c>
      <c r="AC519" s="198" t="s">
        <v>239</v>
      </c>
      <c r="AD519" s="199" t="s">
        <v>248</v>
      </c>
      <c r="AE519" s="200" t="str">
        <f t="shared" si="24"/>
        <v>一般団体ティッシュデザインc</v>
      </c>
      <c r="AF519" s="201" t="s">
        <v>246</v>
      </c>
      <c r="AG519" s="19"/>
      <c r="AH519" s="166"/>
      <c r="AI519" s="19"/>
      <c r="AJ519" s="19"/>
      <c r="AK519" s="166"/>
      <c r="AL519" s="19"/>
      <c r="AM519" s="19"/>
      <c r="AN519" s="19"/>
      <c r="AO519" s="19"/>
      <c r="AP519" s="19"/>
    </row>
    <row r="520" spans="28:42">
      <c r="AB520" s="211" t="s">
        <v>252</v>
      </c>
      <c r="AC520" s="198" t="s">
        <v>319</v>
      </c>
      <c r="AD520" s="199" t="s">
        <v>248</v>
      </c>
      <c r="AE520" s="200" t="str">
        <f t="shared" ref="AE520:AE536" si="25">AB520&amp;AC520&amp;AD520</f>
        <v>一般団体屋内ボルダーc</v>
      </c>
      <c r="AF520" s="201" t="s">
        <v>246</v>
      </c>
      <c r="AG520" s="19"/>
      <c r="AH520" s="166"/>
      <c r="AI520" s="19"/>
      <c r="AJ520" s="19"/>
      <c r="AK520" s="166"/>
      <c r="AL520" s="19"/>
      <c r="AM520" s="19"/>
      <c r="AN520" s="19"/>
      <c r="AO520" s="19"/>
      <c r="AP520" s="19"/>
    </row>
    <row r="521" spans="28:42">
      <c r="AB521" s="211" t="s">
        <v>252</v>
      </c>
      <c r="AC521" s="198" t="s">
        <v>106</v>
      </c>
      <c r="AD521" s="199" t="s">
        <v>248</v>
      </c>
      <c r="AE521" s="200" t="str">
        <f t="shared" si="25"/>
        <v>一般団体野外炊飯c</v>
      </c>
      <c r="AF521" s="201" t="s">
        <v>246</v>
      </c>
      <c r="AG521" s="19"/>
      <c r="AH521" s="166"/>
      <c r="AI521" s="19"/>
      <c r="AJ521" s="19"/>
      <c r="AK521" s="166"/>
      <c r="AL521" s="19"/>
      <c r="AM521" s="19"/>
      <c r="AN521" s="19"/>
      <c r="AO521" s="19"/>
      <c r="AP521" s="19"/>
    </row>
    <row r="522" spans="28:42">
      <c r="AB522" s="211" t="s">
        <v>252</v>
      </c>
      <c r="AC522" s="198" t="s">
        <v>403</v>
      </c>
      <c r="AD522" s="199" t="s">
        <v>248</v>
      </c>
      <c r="AE522" s="200" t="str">
        <f t="shared" si="25"/>
        <v>一般団体ユニカール（ニュースポーツ）c</v>
      </c>
      <c r="AF522" s="201" t="s">
        <v>246</v>
      </c>
      <c r="AG522" s="19"/>
      <c r="AH522" s="166"/>
      <c r="AI522" s="19"/>
      <c r="AJ522" s="19"/>
      <c r="AK522" s="166"/>
      <c r="AL522" s="19"/>
      <c r="AM522" s="19"/>
      <c r="AN522" s="19"/>
      <c r="AO522" s="19"/>
      <c r="AP522" s="19"/>
    </row>
    <row r="523" spans="28:42">
      <c r="AB523" s="211" t="s">
        <v>252</v>
      </c>
      <c r="AC523" s="198" t="s">
        <v>404</v>
      </c>
      <c r="AD523" s="199" t="s">
        <v>248</v>
      </c>
      <c r="AE523" s="200" t="str">
        <f t="shared" si="25"/>
        <v>一般団体キンボール（ニュースポーツ）c</v>
      </c>
      <c r="AF523" s="201" t="s">
        <v>246</v>
      </c>
      <c r="AG523" s="19"/>
      <c r="AH523" s="19"/>
      <c r="AI523" s="19"/>
      <c r="AJ523" s="19"/>
      <c r="AK523" s="166"/>
      <c r="AL523" s="19"/>
      <c r="AM523" s="19"/>
      <c r="AN523" s="19"/>
      <c r="AO523" s="19"/>
      <c r="AP523" s="19"/>
    </row>
    <row r="524" spans="28:42">
      <c r="AB524" s="211" t="s">
        <v>252</v>
      </c>
      <c r="AC524" s="198" t="s">
        <v>405</v>
      </c>
      <c r="AD524" s="199" t="s">
        <v>248</v>
      </c>
      <c r="AE524" s="200" t="str">
        <f t="shared" si="25"/>
        <v>一般団体クッブ（ニュースポーツ）c</v>
      </c>
      <c r="AF524" s="201" t="s">
        <v>246</v>
      </c>
      <c r="AG524" s="19"/>
      <c r="AH524" s="19"/>
      <c r="AI524" s="19"/>
      <c r="AJ524" s="19"/>
      <c r="AK524" s="166"/>
      <c r="AL524" s="19"/>
      <c r="AM524" s="19"/>
      <c r="AN524" s="19"/>
      <c r="AO524" s="19"/>
      <c r="AP524" s="19"/>
    </row>
    <row r="525" spans="28:42">
      <c r="AB525" s="211" t="s">
        <v>252</v>
      </c>
      <c r="AC525" s="198" t="s">
        <v>406</v>
      </c>
      <c r="AD525" s="199" t="s">
        <v>248</v>
      </c>
      <c r="AE525" s="200" t="str">
        <f t="shared" si="25"/>
        <v>一般団体フライングディスクゴルフ（ニュースポーツ）c</v>
      </c>
      <c r="AF525" s="201" t="s">
        <v>246</v>
      </c>
      <c r="AG525" s="19"/>
      <c r="AH525" s="19"/>
      <c r="AI525" s="19"/>
      <c r="AJ525" s="19"/>
      <c r="AK525" s="166"/>
      <c r="AL525" s="19"/>
      <c r="AM525" s="19"/>
      <c r="AN525" s="19"/>
      <c r="AO525" s="19"/>
      <c r="AP525" s="19"/>
    </row>
    <row r="526" spans="28:42">
      <c r="AB526" s="211" t="s">
        <v>252</v>
      </c>
      <c r="AC526" s="198" t="s">
        <v>407</v>
      </c>
      <c r="AD526" s="199" t="s">
        <v>248</v>
      </c>
      <c r="AE526" s="200" t="str">
        <f t="shared" si="25"/>
        <v>一般団体グラウンドゴルフ（ニュースポーツ）c</v>
      </c>
      <c r="AF526" s="201" t="s">
        <v>246</v>
      </c>
      <c r="AG526" s="19"/>
      <c r="AH526" s="19"/>
      <c r="AI526" s="19"/>
      <c r="AJ526" s="19"/>
      <c r="AK526" s="166"/>
      <c r="AL526" s="19"/>
      <c r="AM526" s="19"/>
      <c r="AN526" s="19"/>
      <c r="AO526" s="19"/>
      <c r="AP526" s="19"/>
    </row>
    <row r="527" spans="28:42">
      <c r="AB527" s="211" t="s">
        <v>252</v>
      </c>
      <c r="AC527" s="198" t="s">
        <v>408</v>
      </c>
      <c r="AD527" s="199" t="s">
        <v>248</v>
      </c>
      <c r="AE527" s="200" t="str">
        <f t="shared" si="25"/>
        <v>一般団体インディアカ（ニュースポーツ）c</v>
      </c>
      <c r="AF527" s="201" t="s">
        <v>246</v>
      </c>
      <c r="AG527" s="19"/>
      <c r="AH527" s="19"/>
      <c r="AI527" s="19"/>
      <c r="AJ527" s="19"/>
      <c r="AK527" s="166"/>
      <c r="AL527" s="19"/>
      <c r="AM527" s="19"/>
      <c r="AN527" s="19"/>
      <c r="AO527" s="19"/>
      <c r="AP527" s="19"/>
    </row>
    <row r="528" spans="28:42">
      <c r="AB528" s="211" t="s">
        <v>252</v>
      </c>
      <c r="AC528" s="198" t="s">
        <v>409</v>
      </c>
      <c r="AD528" s="199" t="s">
        <v>248</v>
      </c>
      <c r="AE528" s="200" t="str">
        <f t="shared" si="25"/>
        <v>一般団体ペタンク（ニュースポーツ）c</v>
      </c>
      <c r="AF528" s="201" t="s">
        <v>246</v>
      </c>
      <c r="AG528" s="19"/>
      <c r="AH528" s="19"/>
      <c r="AI528" s="19"/>
      <c r="AJ528" s="19"/>
      <c r="AK528" s="166"/>
      <c r="AL528" s="19"/>
      <c r="AM528" s="19"/>
      <c r="AN528" s="19"/>
      <c r="AO528" s="19"/>
      <c r="AP528" s="19"/>
    </row>
    <row r="529" spans="28:42">
      <c r="AB529" s="211" t="s">
        <v>252</v>
      </c>
      <c r="AC529" s="198" t="s">
        <v>410</v>
      </c>
      <c r="AD529" s="199" t="s">
        <v>248</v>
      </c>
      <c r="AE529" s="200" t="str">
        <f t="shared" si="25"/>
        <v>一般団体ボッチャ（ニュースポーツ）c</v>
      </c>
      <c r="AF529" s="201" t="s">
        <v>246</v>
      </c>
      <c r="AG529" s="19"/>
      <c r="AH529" s="19"/>
      <c r="AI529" s="19"/>
      <c r="AJ529" s="19"/>
      <c r="AK529" s="166"/>
      <c r="AL529" s="19"/>
      <c r="AM529" s="19"/>
      <c r="AN529" s="19"/>
      <c r="AO529" s="19"/>
      <c r="AP529" s="19"/>
    </row>
    <row r="530" spans="28:42">
      <c r="AB530" s="211" t="s">
        <v>252</v>
      </c>
      <c r="AC530" s="198" t="s">
        <v>321</v>
      </c>
      <c r="AD530" s="199" t="s">
        <v>248</v>
      </c>
      <c r="AE530" s="200" t="str">
        <f t="shared" si="25"/>
        <v>一般団体ドミノ（室内）c</v>
      </c>
      <c r="AF530" s="201" t="s">
        <v>246</v>
      </c>
      <c r="AG530" s="19"/>
      <c r="AH530" s="19"/>
      <c r="AI530" s="19"/>
      <c r="AJ530" s="19"/>
      <c r="AK530" s="166"/>
      <c r="AL530" s="19"/>
      <c r="AM530" s="19"/>
      <c r="AN530" s="19"/>
      <c r="AO530" s="19"/>
      <c r="AP530" s="19"/>
    </row>
    <row r="531" spans="28:42">
      <c r="AB531" s="211" t="s">
        <v>252</v>
      </c>
      <c r="AC531" s="198" t="s">
        <v>322</v>
      </c>
      <c r="AD531" s="199" t="s">
        <v>248</v>
      </c>
      <c r="AE531" s="200" t="str">
        <f t="shared" si="25"/>
        <v>一般団体カプラブロック（室内）c</v>
      </c>
      <c r="AF531" s="201" t="s">
        <v>246</v>
      </c>
      <c r="AG531" s="19"/>
      <c r="AH531" s="19"/>
      <c r="AI531" s="19"/>
      <c r="AJ531" s="19"/>
      <c r="AK531" s="166"/>
      <c r="AL531" s="19"/>
      <c r="AM531" s="19"/>
      <c r="AN531" s="19"/>
      <c r="AO531" s="19"/>
      <c r="AP531" s="19"/>
    </row>
    <row r="532" spans="28:42">
      <c r="AB532" s="211" t="s">
        <v>252</v>
      </c>
      <c r="AC532" s="198" t="s">
        <v>411</v>
      </c>
      <c r="AD532" s="199" t="s">
        <v>248</v>
      </c>
      <c r="AE532" s="200" t="str">
        <f t="shared" si="25"/>
        <v>一般団体Xロープバトル（ニュースポーツ）c</v>
      </c>
      <c r="AF532" s="201" t="s">
        <v>246</v>
      </c>
      <c r="AG532" s="19"/>
      <c r="AH532" s="19"/>
      <c r="AI532" s="19"/>
      <c r="AJ532" s="19"/>
      <c r="AK532" s="166"/>
      <c r="AL532" s="19"/>
      <c r="AM532" s="19"/>
      <c r="AN532" s="19"/>
      <c r="AO532" s="19"/>
      <c r="AP532" s="19"/>
    </row>
    <row r="533" spans="28:42">
      <c r="AB533" s="211" t="s">
        <v>252</v>
      </c>
      <c r="AC533" s="198" t="s">
        <v>323</v>
      </c>
      <c r="AD533" s="199" t="s">
        <v>248</v>
      </c>
      <c r="AE533" s="200" t="str">
        <f t="shared" si="25"/>
        <v>一般団体キャンプファイヤーc</v>
      </c>
      <c r="AF533" s="201" t="s">
        <v>246</v>
      </c>
      <c r="AG533" s="19"/>
      <c r="AH533" s="19"/>
      <c r="AI533" s="19"/>
      <c r="AJ533" s="19"/>
      <c r="AK533" s="166"/>
      <c r="AL533" s="19"/>
      <c r="AM533" s="19"/>
      <c r="AN533" s="19"/>
      <c r="AO533" s="19"/>
      <c r="AP533" s="19"/>
    </row>
    <row r="534" spans="28:42">
      <c r="AB534" s="211" t="s">
        <v>252</v>
      </c>
      <c r="AC534" s="198" t="s">
        <v>324</v>
      </c>
      <c r="AD534" s="199" t="s">
        <v>248</v>
      </c>
      <c r="AE534" s="200" t="str">
        <f t="shared" si="25"/>
        <v>一般団体キャンドルサービスc</v>
      </c>
      <c r="AF534" s="201" t="s">
        <v>246</v>
      </c>
      <c r="AG534" s="19"/>
      <c r="AH534" s="19"/>
      <c r="AI534" s="19"/>
      <c r="AJ534" s="19"/>
      <c r="AK534" s="166"/>
      <c r="AL534" s="19"/>
      <c r="AM534" s="19"/>
      <c r="AN534" s="19"/>
      <c r="AO534" s="19"/>
      <c r="AP534" s="19"/>
    </row>
    <row r="535" spans="28:42">
      <c r="AB535" s="211" t="s">
        <v>252</v>
      </c>
      <c r="AC535" s="198" t="s">
        <v>325</v>
      </c>
      <c r="AD535" s="199" t="s">
        <v>248</v>
      </c>
      <c r="AE535" s="200" t="str">
        <f t="shared" si="25"/>
        <v>一般団体ＯＺＵリンピックc</v>
      </c>
      <c r="AF535" s="201" t="s">
        <v>246</v>
      </c>
      <c r="AG535" s="19"/>
      <c r="AH535" s="19"/>
      <c r="AI535" s="19"/>
      <c r="AJ535" s="19"/>
      <c r="AK535" s="166"/>
      <c r="AL535" s="19"/>
      <c r="AM535" s="19"/>
      <c r="AN535" s="19"/>
      <c r="AO535" s="19"/>
      <c r="AP535" s="19"/>
    </row>
    <row r="536" spans="28:42">
      <c r="AB536" s="211" t="s">
        <v>252</v>
      </c>
      <c r="AC536" s="198" t="s">
        <v>326</v>
      </c>
      <c r="AD536" s="199" t="s">
        <v>248</v>
      </c>
      <c r="AE536" s="200" t="str">
        <f t="shared" si="25"/>
        <v>一般団体ときが森こども冒険プログラムc</v>
      </c>
      <c r="AF536" s="201" t="s">
        <v>246</v>
      </c>
      <c r="AG536" s="19"/>
      <c r="AH536" s="19"/>
      <c r="AI536" s="19"/>
      <c r="AJ536" s="19"/>
      <c r="AK536" s="166"/>
      <c r="AL536" s="19"/>
      <c r="AM536" s="19"/>
      <c r="AN536" s="19"/>
      <c r="AO536" s="19"/>
      <c r="AP536" s="19"/>
    </row>
    <row r="537" spans="28:42">
      <c r="AB537" s="212" t="s">
        <v>73</v>
      </c>
      <c r="AC537" s="112" t="s">
        <v>218</v>
      </c>
      <c r="AD537" s="113" t="s">
        <v>249</v>
      </c>
      <c r="AE537" s="169" t="str">
        <f t="shared" si="24"/>
        <v>一般団体カヌー（平水版）［２人１艇］d</v>
      </c>
      <c r="AF537" s="118">
        <v>7500</v>
      </c>
      <c r="AG537" s="19"/>
      <c r="AH537" s="19"/>
      <c r="AI537" s="19"/>
      <c r="AJ537" s="19"/>
      <c r="AK537" s="166"/>
      <c r="AL537" s="19"/>
      <c r="AM537" s="19"/>
      <c r="AN537" s="19"/>
      <c r="AO537" s="19"/>
      <c r="AP537" s="19"/>
    </row>
    <row r="538" spans="28:42">
      <c r="AB538" s="212" t="s">
        <v>73</v>
      </c>
      <c r="AC538" s="112" t="s">
        <v>219</v>
      </c>
      <c r="AD538" s="113" t="s">
        <v>249</v>
      </c>
      <c r="AE538" s="169" t="str">
        <f t="shared" si="24"/>
        <v>一般団体カヌー（平水版）［１人１艇］d</v>
      </c>
      <c r="AF538" s="118" t="s">
        <v>246</v>
      </c>
      <c r="AG538" s="19"/>
      <c r="AH538" s="19"/>
      <c r="AI538" s="19"/>
      <c r="AJ538" s="19"/>
      <c r="AK538" s="166"/>
      <c r="AL538" s="19"/>
      <c r="AM538" s="19"/>
      <c r="AN538" s="19"/>
      <c r="AO538" s="19"/>
      <c r="AP538" s="19"/>
    </row>
    <row r="539" spans="28:42">
      <c r="AB539" s="212" t="s">
        <v>73</v>
      </c>
      <c r="AC539" s="112" t="s">
        <v>220</v>
      </c>
      <c r="AD539" s="113" t="s">
        <v>249</v>
      </c>
      <c r="AE539" s="169" t="str">
        <f t="shared" si="24"/>
        <v>一般団体マウンテンバイクd</v>
      </c>
      <c r="AF539" s="118" t="s">
        <v>246</v>
      </c>
      <c r="AG539" s="19"/>
      <c r="AH539" s="19"/>
      <c r="AI539" s="19"/>
      <c r="AJ539" s="19"/>
      <c r="AK539" s="166"/>
      <c r="AL539" s="19"/>
      <c r="AM539" s="19"/>
      <c r="AN539" s="19"/>
      <c r="AO539" s="19"/>
      <c r="AP539" s="19"/>
    </row>
    <row r="540" spans="28:42">
      <c r="AB540" s="212" t="s">
        <v>73</v>
      </c>
      <c r="AC540" s="112" t="s">
        <v>221</v>
      </c>
      <c r="AD540" s="113" t="s">
        <v>249</v>
      </c>
      <c r="AE540" s="169" t="str">
        <f t="shared" si="24"/>
        <v>一般団体スポーツクライミングd</v>
      </c>
      <c r="AF540" s="118" t="s">
        <v>246</v>
      </c>
      <c r="AG540" s="19"/>
      <c r="AH540" s="19"/>
      <c r="AI540" s="19"/>
      <c r="AJ540" s="19"/>
      <c r="AK540" s="166"/>
      <c r="AL540" s="19"/>
      <c r="AM540" s="19"/>
      <c r="AN540" s="19"/>
      <c r="AO540" s="19"/>
      <c r="AP540" s="19"/>
    </row>
    <row r="541" spans="28:42">
      <c r="AB541" s="212" t="s">
        <v>73</v>
      </c>
      <c r="AC541" s="112" t="s">
        <v>222</v>
      </c>
      <c r="AD541" s="113" t="s">
        <v>249</v>
      </c>
      <c r="AE541" s="169" t="str">
        <f t="shared" si="24"/>
        <v>一般団体カヌー（ショートツーリング）d</v>
      </c>
      <c r="AF541" s="118" t="s">
        <v>246</v>
      </c>
      <c r="AG541" s="19"/>
      <c r="AH541" s="19"/>
      <c r="AI541" s="19"/>
      <c r="AJ541" s="19"/>
      <c r="AK541" s="166"/>
      <c r="AL541" s="19"/>
      <c r="AM541" s="19"/>
      <c r="AN541" s="19"/>
      <c r="AO541" s="19"/>
      <c r="AP541" s="19"/>
    </row>
    <row r="542" spans="28:42">
      <c r="AB542" s="212" t="s">
        <v>73</v>
      </c>
      <c r="AC542" s="112" t="s">
        <v>224</v>
      </c>
      <c r="AD542" s="113" t="s">
        <v>249</v>
      </c>
      <c r="AE542" s="169" t="str">
        <f t="shared" si="24"/>
        <v>一般団体カヌー（ミドルツーリング）d</v>
      </c>
      <c r="AF542" s="118" t="s">
        <v>246</v>
      </c>
      <c r="AG542" s="19"/>
      <c r="AH542" s="19"/>
      <c r="AI542" s="19"/>
      <c r="AJ542" s="19"/>
      <c r="AK542" s="166"/>
      <c r="AL542" s="19"/>
      <c r="AM542" s="19"/>
      <c r="AN542" s="19"/>
      <c r="AO542" s="19"/>
      <c r="AP542" s="19"/>
    </row>
    <row r="543" spans="28:42">
      <c r="AB543" s="212" t="s">
        <v>73</v>
      </c>
      <c r="AC543" s="112" t="s">
        <v>223</v>
      </c>
      <c r="AD543" s="113" t="s">
        <v>249</v>
      </c>
      <c r="AE543" s="169" t="str">
        <f t="shared" si="24"/>
        <v>一般団体カヌー（ロングツーリング）d</v>
      </c>
      <c r="AF543" s="118" t="s">
        <v>246</v>
      </c>
      <c r="AG543" s="19"/>
      <c r="AH543" s="19"/>
      <c r="AI543" s="19"/>
      <c r="AJ543" s="19"/>
      <c r="AK543" s="166"/>
      <c r="AL543" s="19"/>
      <c r="AM543" s="19"/>
      <c r="AN543" s="19"/>
      <c r="AO543" s="19"/>
      <c r="AP543" s="19"/>
    </row>
    <row r="544" spans="28:42">
      <c r="AB544" s="212" t="s">
        <v>73</v>
      </c>
      <c r="AC544" s="112" t="s">
        <v>347</v>
      </c>
      <c r="AD544" s="113" t="s">
        <v>249</v>
      </c>
      <c r="AE544" s="169" t="str">
        <f t="shared" si="24"/>
        <v>一般団体クラフト（竹とんぼ）d</v>
      </c>
      <c r="AF544" s="118">
        <v>6300</v>
      </c>
      <c r="AG544" s="19"/>
      <c r="AH544" s="19"/>
      <c r="AI544" s="19"/>
      <c r="AJ544" s="19"/>
      <c r="AK544" s="166"/>
      <c r="AL544" s="19"/>
      <c r="AM544" s="19"/>
      <c r="AN544" s="19"/>
      <c r="AO544" s="19"/>
      <c r="AP544" s="19"/>
    </row>
    <row r="545" spans="28:42">
      <c r="AB545" s="212" t="s">
        <v>73</v>
      </c>
      <c r="AC545" s="112" t="s">
        <v>225</v>
      </c>
      <c r="AD545" s="113" t="s">
        <v>249</v>
      </c>
      <c r="AE545" s="169" t="str">
        <f t="shared" si="24"/>
        <v>一般団体エアロビクスダンスd</v>
      </c>
      <c r="AF545" s="118" t="s">
        <v>246</v>
      </c>
      <c r="AG545" s="19"/>
      <c r="AH545" s="19"/>
      <c r="AI545" s="19"/>
      <c r="AJ545" s="19"/>
      <c r="AK545" s="166"/>
      <c r="AL545" s="19"/>
      <c r="AM545" s="19"/>
      <c r="AN545" s="19"/>
      <c r="AO545" s="19"/>
      <c r="AP545" s="19"/>
    </row>
    <row r="546" spans="28:42">
      <c r="AB546" s="212" t="s">
        <v>73</v>
      </c>
      <c r="AC546" s="112" t="s">
        <v>226</v>
      </c>
      <c r="AD546" s="113" t="s">
        <v>249</v>
      </c>
      <c r="AE546" s="169" t="str">
        <f t="shared" si="24"/>
        <v>一般団体座禅d</v>
      </c>
      <c r="AF546" s="118" t="s">
        <v>246</v>
      </c>
      <c r="AG546" s="19"/>
      <c r="AH546" s="19"/>
      <c r="AI546" s="19"/>
      <c r="AJ546" s="19"/>
      <c r="AK546" s="166"/>
      <c r="AL546" s="19"/>
      <c r="AM546" s="19"/>
      <c r="AN546" s="19"/>
      <c r="AO546" s="19"/>
      <c r="AP546" s="19"/>
    </row>
    <row r="547" spans="28:42">
      <c r="AB547" s="212" t="s">
        <v>73</v>
      </c>
      <c r="AC547" s="112" t="s">
        <v>232</v>
      </c>
      <c r="AD547" s="113" t="s">
        <v>249</v>
      </c>
      <c r="AE547" s="169" t="str">
        <f t="shared" si="24"/>
        <v>一般団体自然観察d</v>
      </c>
      <c r="AF547" s="118" t="s">
        <v>246</v>
      </c>
      <c r="AG547" s="19"/>
      <c r="AH547" s="19"/>
      <c r="AI547" s="19"/>
      <c r="AJ547" s="19"/>
      <c r="AK547" s="166"/>
      <c r="AL547" s="19"/>
      <c r="AM547" s="19"/>
      <c r="AN547" s="19"/>
      <c r="AO547" s="19"/>
      <c r="AP547" s="19"/>
    </row>
    <row r="548" spans="28:42">
      <c r="AB548" s="212" t="s">
        <v>73</v>
      </c>
      <c r="AC548" s="112" t="s">
        <v>346</v>
      </c>
      <c r="AD548" s="113" t="s">
        <v>249</v>
      </c>
      <c r="AE548" s="169" t="str">
        <f t="shared" si="24"/>
        <v>一般団体茶道d</v>
      </c>
      <c r="AF548" s="118">
        <v>6700</v>
      </c>
      <c r="AG548" s="19"/>
      <c r="AH548" s="19"/>
      <c r="AI548" s="19"/>
      <c r="AJ548" s="19"/>
      <c r="AK548" s="166"/>
      <c r="AL548" s="19"/>
      <c r="AM548" s="19"/>
      <c r="AN548" s="19"/>
      <c r="AO548" s="19"/>
      <c r="AP548" s="19"/>
    </row>
    <row r="549" spans="28:42">
      <c r="AB549" s="212" t="s">
        <v>73</v>
      </c>
      <c r="AC549" s="112" t="s">
        <v>233</v>
      </c>
      <c r="AD549" s="113" t="s">
        <v>249</v>
      </c>
      <c r="AE549" s="169" t="str">
        <f t="shared" si="24"/>
        <v>一般団体天体観察d</v>
      </c>
      <c r="AF549" s="118" t="s">
        <v>246</v>
      </c>
      <c r="AG549" s="19"/>
      <c r="AH549" s="19"/>
      <c r="AI549" s="19"/>
      <c r="AJ549" s="19"/>
      <c r="AK549" s="166"/>
      <c r="AL549" s="19"/>
      <c r="AM549" s="19"/>
      <c r="AN549" s="19"/>
      <c r="AO549" s="19"/>
      <c r="AP549" s="19"/>
    </row>
    <row r="550" spans="28:42">
      <c r="AB550" s="212" t="s">
        <v>73</v>
      </c>
      <c r="AC550" s="112" t="s">
        <v>234</v>
      </c>
      <c r="AD550" s="113" t="s">
        <v>249</v>
      </c>
      <c r="AE550" s="169" t="str">
        <f t="shared" si="24"/>
        <v>一般団体ウォークラリー2.4ｋｍd</v>
      </c>
      <c r="AF550" s="118" t="s">
        <v>246</v>
      </c>
      <c r="AG550" s="19"/>
      <c r="AH550" s="19"/>
      <c r="AI550" s="19"/>
      <c r="AJ550" s="19"/>
      <c r="AK550" s="166"/>
      <c r="AL550" s="19"/>
      <c r="AM550" s="19"/>
      <c r="AN550" s="19"/>
      <c r="AO550" s="19"/>
      <c r="AP550" s="19"/>
    </row>
    <row r="551" spans="28:42">
      <c r="AB551" s="212" t="s">
        <v>73</v>
      </c>
      <c r="AC551" s="112" t="s">
        <v>235</v>
      </c>
      <c r="AD551" s="113" t="s">
        <v>249</v>
      </c>
      <c r="AE551" s="169" t="str">
        <f t="shared" si="24"/>
        <v>一般団体ウォークラリー5.4ｋｍd</v>
      </c>
      <c r="AF551" s="118" t="s">
        <v>246</v>
      </c>
      <c r="AG551" s="19"/>
      <c r="AH551" s="19"/>
      <c r="AI551" s="19"/>
      <c r="AJ551" s="19"/>
      <c r="AK551" s="166"/>
      <c r="AL551" s="19"/>
      <c r="AM551" s="19"/>
      <c r="AN551" s="19"/>
      <c r="AO551" s="19"/>
      <c r="AP551" s="19"/>
    </row>
    <row r="552" spans="28:42">
      <c r="AB552" s="212" t="s">
        <v>73</v>
      </c>
      <c r="AC552" s="112" t="s">
        <v>236</v>
      </c>
      <c r="AD552" s="113" t="s">
        <v>249</v>
      </c>
      <c r="AE552" s="169" t="str">
        <f t="shared" si="24"/>
        <v>一般団体スコアオリエンテーリングd</v>
      </c>
      <c r="AF552" s="118" t="s">
        <v>246</v>
      </c>
      <c r="AG552" s="19"/>
      <c r="AH552" s="19"/>
      <c r="AI552" s="19"/>
      <c r="AJ552" s="19"/>
      <c r="AK552" s="166"/>
      <c r="AL552" s="19"/>
      <c r="AM552" s="19"/>
      <c r="AN552" s="19"/>
      <c r="AO552" s="19"/>
      <c r="AP552" s="19"/>
    </row>
    <row r="553" spans="28:42">
      <c r="AB553" s="212" t="s">
        <v>73</v>
      </c>
      <c r="AC553" s="112" t="s">
        <v>237</v>
      </c>
      <c r="AD553" s="113" t="s">
        <v>249</v>
      </c>
      <c r="AE553" s="169" t="str">
        <f t="shared" si="24"/>
        <v>一般団体ビジュアルオリエンテーリングd</v>
      </c>
      <c r="AF553" s="118" t="s">
        <v>246</v>
      </c>
      <c r="AG553" s="19"/>
      <c r="AH553" s="19"/>
      <c r="AI553" s="19"/>
      <c r="AJ553" s="19"/>
      <c r="AK553" s="166"/>
      <c r="AL553" s="19"/>
      <c r="AM553" s="19"/>
      <c r="AN553" s="19"/>
      <c r="AO553" s="19"/>
      <c r="AP553" s="19"/>
    </row>
    <row r="554" spans="28:42">
      <c r="AB554" s="212" t="s">
        <v>73</v>
      </c>
      <c r="AC554" s="112" t="s">
        <v>238</v>
      </c>
      <c r="AD554" s="113" t="s">
        <v>249</v>
      </c>
      <c r="AE554" s="169" t="str">
        <f t="shared" si="24"/>
        <v>一般団体館内動物ラリーd</v>
      </c>
      <c r="AF554" s="118" t="s">
        <v>246</v>
      </c>
      <c r="AG554" s="19"/>
      <c r="AH554" s="19"/>
      <c r="AI554" s="19"/>
      <c r="AJ554" s="19"/>
      <c r="AK554" s="166"/>
      <c r="AL554" s="19"/>
      <c r="AM554" s="19"/>
      <c r="AN554" s="19"/>
      <c r="AO554" s="19"/>
      <c r="AP554" s="19"/>
    </row>
    <row r="555" spans="28:42">
      <c r="AB555" s="212" t="s">
        <v>73</v>
      </c>
      <c r="AC555" s="112" t="s">
        <v>228</v>
      </c>
      <c r="AD555" s="113" t="s">
        <v>249</v>
      </c>
      <c r="AE555" s="169" t="str">
        <f t="shared" si="24"/>
        <v>一般団体グループワークゲームd</v>
      </c>
      <c r="AF555" s="118" t="s">
        <v>246</v>
      </c>
      <c r="AG555" s="19"/>
      <c r="AH555" s="19"/>
      <c r="AI555" s="19"/>
      <c r="AJ555" s="19"/>
      <c r="AK555" s="166"/>
      <c r="AL555" s="19"/>
      <c r="AM555" s="19"/>
      <c r="AN555" s="19"/>
    </row>
    <row r="556" spans="28:42">
      <c r="AB556" s="212" t="s">
        <v>73</v>
      </c>
      <c r="AC556" s="112" t="s">
        <v>227</v>
      </c>
      <c r="AD556" s="113" t="s">
        <v>249</v>
      </c>
      <c r="AE556" s="169" t="str">
        <f t="shared" si="24"/>
        <v>一般団体レクリエーション（キャンプファイヤー）d</v>
      </c>
      <c r="AF556" s="118" t="s">
        <v>246</v>
      </c>
      <c r="AG556" s="19"/>
      <c r="AH556" s="19"/>
      <c r="AI556" s="19"/>
      <c r="AJ556" s="19"/>
      <c r="AK556" s="166"/>
      <c r="AL556" s="19"/>
      <c r="AM556" s="19"/>
      <c r="AN556" s="19"/>
    </row>
    <row r="557" spans="28:42">
      <c r="AB557" s="212" t="s">
        <v>73</v>
      </c>
      <c r="AC557" s="112" t="s">
        <v>229</v>
      </c>
      <c r="AD557" s="113" t="s">
        <v>249</v>
      </c>
      <c r="AE557" s="169" t="str">
        <f t="shared" si="24"/>
        <v>一般団体折り紙建築d</v>
      </c>
      <c r="AF557" s="118" t="s">
        <v>246</v>
      </c>
      <c r="AG557" s="19"/>
      <c r="AH557" s="19"/>
      <c r="AI557" s="19"/>
      <c r="AJ557" s="19"/>
      <c r="AK557" s="166"/>
      <c r="AL557" s="19"/>
      <c r="AM557" s="19"/>
      <c r="AN557" s="19"/>
    </row>
    <row r="558" spans="28:42">
      <c r="AB558" s="212" t="s">
        <v>73</v>
      </c>
      <c r="AC558" s="112" t="s">
        <v>230</v>
      </c>
      <c r="AD558" s="113" t="s">
        <v>249</v>
      </c>
      <c r="AE558" s="169" t="str">
        <f t="shared" si="24"/>
        <v>一般団体うちわ作りd</v>
      </c>
      <c r="AF558" s="118" t="s">
        <v>246</v>
      </c>
      <c r="AI558" s="3"/>
    </row>
    <row r="559" spans="28:42">
      <c r="AB559" s="212" t="s">
        <v>73</v>
      </c>
      <c r="AC559" s="112" t="s">
        <v>231</v>
      </c>
      <c r="AD559" s="113" t="s">
        <v>249</v>
      </c>
      <c r="AE559" s="169" t="str">
        <f t="shared" si="24"/>
        <v>一般団体ストーンアートd</v>
      </c>
      <c r="AF559" s="118" t="s">
        <v>246</v>
      </c>
      <c r="AI559" s="3"/>
    </row>
    <row r="560" spans="28:42">
      <c r="AB560" s="212" t="s">
        <v>73</v>
      </c>
      <c r="AC560" s="112" t="s">
        <v>239</v>
      </c>
      <c r="AD560" s="113" t="s">
        <v>249</v>
      </c>
      <c r="AE560" s="169" t="str">
        <f t="shared" si="24"/>
        <v>一般団体ティッシュデザインd</v>
      </c>
      <c r="AF560" s="118" t="s">
        <v>246</v>
      </c>
      <c r="AI560" s="3"/>
    </row>
    <row r="561" spans="28:35">
      <c r="AB561" s="212" t="s">
        <v>73</v>
      </c>
      <c r="AC561" s="112" t="s">
        <v>319</v>
      </c>
      <c r="AD561" s="113" t="s">
        <v>249</v>
      </c>
      <c r="AE561" s="169" t="str">
        <f t="shared" si="24"/>
        <v>一般団体屋内ボルダーd</v>
      </c>
      <c r="AF561" s="118" t="s">
        <v>246</v>
      </c>
      <c r="AI561" s="3"/>
    </row>
    <row r="562" spans="28:35">
      <c r="AB562" s="212" t="s">
        <v>73</v>
      </c>
      <c r="AC562" s="112" t="s">
        <v>106</v>
      </c>
      <c r="AD562" s="113" t="s">
        <v>249</v>
      </c>
      <c r="AE562" s="169" t="str">
        <f t="shared" si="24"/>
        <v>一般団体野外炊飯d</v>
      </c>
      <c r="AF562" s="118" t="s">
        <v>246</v>
      </c>
      <c r="AI562" s="3"/>
    </row>
    <row r="563" spans="28:35">
      <c r="AB563" s="212" t="s">
        <v>73</v>
      </c>
      <c r="AC563" s="112" t="s">
        <v>403</v>
      </c>
      <c r="AD563" s="113" t="s">
        <v>249</v>
      </c>
      <c r="AE563" s="169" t="str">
        <f t="shared" si="24"/>
        <v>一般団体ユニカール（ニュースポーツ）d</v>
      </c>
      <c r="AF563" s="118" t="s">
        <v>246</v>
      </c>
      <c r="AI563" s="3"/>
    </row>
    <row r="564" spans="28:35">
      <c r="AB564" s="212" t="s">
        <v>73</v>
      </c>
      <c r="AC564" s="112" t="s">
        <v>404</v>
      </c>
      <c r="AD564" s="113" t="s">
        <v>249</v>
      </c>
      <c r="AE564" s="169" t="str">
        <f t="shared" si="24"/>
        <v>一般団体キンボール（ニュースポーツ）d</v>
      </c>
      <c r="AF564" s="118" t="s">
        <v>246</v>
      </c>
      <c r="AI564" s="3"/>
    </row>
    <row r="565" spans="28:35">
      <c r="AB565" s="212" t="s">
        <v>73</v>
      </c>
      <c r="AC565" s="112" t="s">
        <v>405</v>
      </c>
      <c r="AD565" s="113" t="s">
        <v>249</v>
      </c>
      <c r="AE565" s="169" t="str">
        <f t="shared" si="24"/>
        <v>一般団体クッブ（ニュースポーツ）d</v>
      </c>
      <c r="AF565" s="118" t="s">
        <v>246</v>
      </c>
      <c r="AI565" s="3"/>
    </row>
    <row r="566" spans="28:35">
      <c r="AB566" s="212" t="s">
        <v>73</v>
      </c>
      <c r="AC566" s="112" t="s">
        <v>406</v>
      </c>
      <c r="AD566" s="113" t="s">
        <v>249</v>
      </c>
      <c r="AE566" s="169" t="str">
        <f t="shared" si="24"/>
        <v>一般団体フライングディスクゴルフ（ニュースポーツ）d</v>
      </c>
      <c r="AF566" s="118" t="s">
        <v>246</v>
      </c>
      <c r="AI566" s="3"/>
    </row>
    <row r="567" spans="28:35">
      <c r="AB567" s="212" t="s">
        <v>73</v>
      </c>
      <c r="AC567" s="112" t="s">
        <v>407</v>
      </c>
      <c r="AD567" s="113" t="s">
        <v>249</v>
      </c>
      <c r="AE567" s="169" t="str">
        <f t="shared" si="24"/>
        <v>一般団体グラウンドゴルフ（ニュースポーツ）d</v>
      </c>
      <c r="AF567" s="118" t="s">
        <v>246</v>
      </c>
      <c r="AI567" s="3"/>
    </row>
    <row r="568" spans="28:35">
      <c r="AB568" s="212" t="s">
        <v>73</v>
      </c>
      <c r="AC568" s="112" t="s">
        <v>408</v>
      </c>
      <c r="AD568" s="113" t="s">
        <v>249</v>
      </c>
      <c r="AE568" s="169" t="str">
        <f t="shared" si="24"/>
        <v>一般団体インディアカ（ニュースポーツ）d</v>
      </c>
      <c r="AF568" s="118" t="s">
        <v>246</v>
      </c>
      <c r="AI568" s="3"/>
    </row>
    <row r="569" spans="28:35">
      <c r="AB569" s="212" t="s">
        <v>73</v>
      </c>
      <c r="AC569" s="112" t="s">
        <v>409</v>
      </c>
      <c r="AD569" s="113" t="s">
        <v>249</v>
      </c>
      <c r="AE569" s="169" t="str">
        <f t="shared" si="24"/>
        <v>一般団体ペタンク（ニュースポーツ）d</v>
      </c>
      <c r="AF569" s="118" t="s">
        <v>246</v>
      </c>
      <c r="AI569" s="3"/>
    </row>
    <row r="570" spans="28:35">
      <c r="AB570" s="212" t="s">
        <v>73</v>
      </c>
      <c r="AC570" s="112" t="s">
        <v>410</v>
      </c>
      <c r="AD570" s="113" t="s">
        <v>249</v>
      </c>
      <c r="AE570" s="169" t="str">
        <f t="shared" si="24"/>
        <v>一般団体ボッチャ（ニュースポーツ）d</v>
      </c>
      <c r="AF570" s="118" t="s">
        <v>246</v>
      </c>
      <c r="AI570" s="3"/>
    </row>
    <row r="571" spans="28:35">
      <c r="AB571" s="212" t="s">
        <v>73</v>
      </c>
      <c r="AC571" s="112" t="s">
        <v>321</v>
      </c>
      <c r="AD571" s="113" t="s">
        <v>249</v>
      </c>
      <c r="AE571" s="169" t="str">
        <f t="shared" si="24"/>
        <v>一般団体ドミノ（室内）d</v>
      </c>
      <c r="AF571" s="118" t="s">
        <v>246</v>
      </c>
      <c r="AI571" s="3"/>
    </row>
    <row r="572" spans="28:35">
      <c r="AB572" s="212" t="s">
        <v>73</v>
      </c>
      <c r="AC572" s="112" t="s">
        <v>322</v>
      </c>
      <c r="AD572" s="113" t="s">
        <v>249</v>
      </c>
      <c r="AE572" s="169" t="str">
        <f t="shared" si="24"/>
        <v>一般団体カプラブロック（室内）d</v>
      </c>
      <c r="AF572" s="118" t="s">
        <v>246</v>
      </c>
      <c r="AI572" s="3"/>
    </row>
    <row r="573" spans="28:35">
      <c r="AB573" s="212" t="s">
        <v>73</v>
      </c>
      <c r="AC573" s="112" t="s">
        <v>411</v>
      </c>
      <c r="AD573" s="113" t="s">
        <v>249</v>
      </c>
      <c r="AE573" s="169" t="str">
        <f t="shared" si="24"/>
        <v>一般団体Xロープバトル（ニュースポーツ）d</v>
      </c>
      <c r="AF573" s="118" t="s">
        <v>246</v>
      </c>
      <c r="AI573" s="3"/>
    </row>
    <row r="574" spans="28:35">
      <c r="AB574" s="212" t="s">
        <v>73</v>
      </c>
      <c r="AC574" s="112" t="s">
        <v>323</v>
      </c>
      <c r="AD574" s="113" t="s">
        <v>249</v>
      </c>
      <c r="AE574" s="169" t="str">
        <f t="shared" si="24"/>
        <v>一般団体キャンプファイヤーd</v>
      </c>
      <c r="AF574" s="118" t="s">
        <v>246</v>
      </c>
      <c r="AI574" s="3"/>
    </row>
    <row r="575" spans="28:35">
      <c r="AB575" s="212" t="s">
        <v>73</v>
      </c>
      <c r="AC575" s="112" t="s">
        <v>324</v>
      </c>
      <c r="AD575" s="113" t="s">
        <v>249</v>
      </c>
      <c r="AE575" s="169" t="str">
        <f t="shared" si="24"/>
        <v>一般団体キャンドルサービスd</v>
      </c>
      <c r="AF575" s="118" t="s">
        <v>246</v>
      </c>
      <c r="AI575" s="3"/>
    </row>
    <row r="576" spans="28:35">
      <c r="AB576" s="212" t="s">
        <v>73</v>
      </c>
      <c r="AC576" s="112" t="s">
        <v>325</v>
      </c>
      <c r="AD576" s="113" t="s">
        <v>249</v>
      </c>
      <c r="AE576" s="169" t="str">
        <f t="shared" si="24"/>
        <v>一般団体ＯＺＵリンピックd</v>
      </c>
      <c r="AF576" s="118" t="s">
        <v>246</v>
      </c>
      <c r="AI576" s="3"/>
    </row>
    <row r="577" spans="28:35">
      <c r="AB577" s="212" t="s">
        <v>73</v>
      </c>
      <c r="AC577" s="112" t="s">
        <v>326</v>
      </c>
      <c r="AD577" s="113" t="s">
        <v>249</v>
      </c>
      <c r="AE577" s="169" t="str">
        <f t="shared" si="24"/>
        <v>一般団体ときが森こども冒険プログラムd</v>
      </c>
      <c r="AF577" s="118" t="s">
        <v>246</v>
      </c>
      <c r="AI577" s="3"/>
    </row>
    <row r="578" spans="28:35">
      <c r="AB578" s="213" t="s">
        <v>73</v>
      </c>
      <c r="AC578" s="114" t="s">
        <v>218</v>
      </c>
      <c r="AD578" s="115" t="s">
        <v>379</v>
      </c>
      <c r="AE578" s="170" t="str">
        <f t="shared" si="24"/>
        <v>一般団体カヌー（平水版）［２人１艇］e</v>
      </c>
      <c r="AF578" s="119" t="s">
        <v>246</v>
      </c>
      <c r="AI578" s="116"/>
    </row>
    <row r="579" spans="28:35">
      <c r="AB579" s="213" t="s">
        <v>73</v>
      </c>
      <c r="AC579" s="114" t="s">
        <v>219</v>
      </c>
      <c r="AD579" s="115" t="s">
        <v>379</v>
      </c>
      <c r="AE579" s="170" t="str">
        <f t="shared" si="24"/>
        <v>一般団体カヌー（平水版）［１人１艇］e</v>
      </c>
      <c r="AF579" s="119" t="s">
        <v>246</v>
      </c>
    </row>
    <row r="580" spans="28:35">
      <c r="AB580" s="213" t="s">
        <v>73</v>
      </c>
      <c r="AC580" s="114" t="s">
        <v>220</v>
      </c>
      <c r="AD580" s="115" t="s">
        <v>379</v>
      </c>
      <c r="AE580" s="170" t="str">
        <f t="shared" si="24"/>
        <v>一般団体マウンテンバイクe</v>
      </c>
      <c r="AF580" s="119" t="s">
        <v>246</v>
      </c>
    </row>
    <row r="581" spans="28:35">
      <c r="AB581" s="213" t="s">
        <v>73</v>
      </c>
      <c r="AC581" s="114" t="s">
        <v>221</v>
      </c>
      <c r="AD581" s="115" t="s">
        <v>379</v>
      </c>
      <c r="AE581" s="170" t="str">
        <f t="shared" si="24"/>
        <v>一般団体スポーツクライミングe</v>
      </c>
      <c r="AF581" s="119" t="s">
        <v>246</v>
      </c>
    </row>
    <row r="582" spans="28:35">
      <c r="AB582" s="213" t="s">
        <v>73</v>
      </c>
      <c r="AC582" s="114" t="s">
        <v>222</v>
      </c>
      <c r="AD582" s="115" t="s">
        <v>379</v>
      </c>
      <c r="AE582" s="170" t="str">
        <f t="shared" si="24"/>
        <v>一般団体カヌー（ショートツーリング）e</v>
      </c>
      <c r="AF582" s="119" t="s">
        <v>246</v>
      </c>
    </row>
    <row r="583" spans="28:35">
      <c r="AB583" s="213" t="s">
        <v>73</v>
      </c>
      <c r="AC583" s="114" t="s">
        <v>224</v>
      </c>
      <c r="AD583" s="115" t="s">
        <v>379</v>
      </c>
      <c r="AE583" s="170" t="str">
        <f t="shared" si="24"/>
        <v>一般団体カヌー（ミドルツーリング）e</v>
      </c>
      <c r="AF583" s="119" t="s">
        <v>246</v>
      </c>
    </row>
    <row r="584" spans="28:35">
      <c r="AB584" s="213" t="s">
        <v>73</v>
      </c>
      <c r="AC584" s="114" t="s">
        <v>223</v>
      </c>
      <c r="AD584" s="115" t="s">
        <v>379</v>
      </c>
      <c r="AE584" s="170" t="str">
        <f t="shared" ref="AE584:AE618" si="26">AB584&amp;AC584&amp;AD584</f>
        <v>一般団体カヌー（ロングツーリング）e</v>
      </c>
      <c r="AF584" s="119" t="s">
        <v>246</v>
      </c>
    </row>
    <row r="585" spans="28:35">
      <c r="AB585" s="213" t="s">
        <v>73</v>
      </c>
      <c r="AC585" s="114" t="s">
        <v>347</v>
      </c>
      <c r="AD585" s="115" t="s">
        <v>379</v>
      </c>
      <c r="AE585" s="170" t="str">
        <f t="shared" si="26"/>
        <v>一般団体クラフト（竹とんぼ）e</v>
      </c>
      <c r="AF585" s="119">
        <v>6300</v>
      </c>
    </row>
    <row r="586" spans="28:35">
      <c r="AB586" s="213" t="s">
        <v>73</v>
      </c>
      <c r="AC586" s="114" t="s">
        <v>225</v>
      </c>
      <c r="AD586" s="115" t="s">
        <v>379</v>
      </c>
      <c r="AE586" s="170" t="str">
        <f t="shared" si="26"/>
        <v>一般団体エアロビクスダンスe</v>
      </c>
      <c r="AF586" s="119" t="s">
        <v>246</v>
      </c>
    </row>
    <row r="587" spans="28:35">
      <c r="AB587" s="213" t="s">
        <v>73</v>
      </c>
      <c r="AC587" s="114" t="s">
        <v>226</v>
      </c>
      <c r="AD587" s="115" t="s">
        <v>379</v>
      </c>
      <c r="AE587" s="170" t="str">
        <f t="shared" si="26"/>
        <v>一般団体座禅e</v>
      </c>
      <c r="AF587" s="119" t="s">
        <v>246</v>
      </c>
    </row>
    <row r="588" spans="28:35">
      <c r="AB588" s="213" t="s">
        <v>73</v>
      </c>
      <c r="AC588" s="114" t="s">
        <v>232</v>
      </c>
      <c r="AD588" s="115" t="s">
        <v>379</v>
      </c>
      <c r="AE588" s="170" t="str">
        <f t="shared" si="26"/>
        <v>一般団体自然観察e</v>
      </c>
      <c r="AF588" s="119" t="s">
        <v>246</v>
      </c>
    </row>
    <row r="589" spans="28:35">
      <c r="AB589" s="213" t="s">
        <v>73</v>
      </c>
      <c r="AC589" s="114" t="s">
        <v>346</v>
      </c>
      <c r="AD589" s="115" t="s">
        <v>379</v>
      </c>
      <c r="AE589" s="170" t="str">
        <f t="shared" si="26"/>
        <v>一般団体茶道e</v>
      </c>
      <c r="AF589" s="119">
        <v>6700</v>
      </c>
    </row>
    <row r="590" spans="28:35">
      <c r="AB590" s="213" t="s">
        <v>73</v>
      </c>
      <c r="AC590" s="114" t="s">
        <v>233</v>
      </c>
      <c r="AD590" s="115" t="s">
        <v>379</v>
      </c>
      <c r="AE590" s="170" t="str">
        <f t="shared" si="26"/>
        <v>一般団体天体観察e</v>
      </c>
      <c r="AF590" s="119" t="s">
        <v>246</v>
      </c>
    </row>
    <row r="591" spans="28:35">
      <c r="AB591" s="213" t="s">
        <v>73</v>
      </c>
      <c r="AC591" s="114" t="s">
        <v>234</v>
      </c>
      <c r="AD591" s="115" t="s">
        <v>379</v>
      </c>
      <c r="AE591" s="170" t="str">
        <f t="shared" si="26"/>
        <v>一般団体ウォークラリー2.4ｋｍe</v>
      </c>
      <c r="AF591" s="119" t="s">
        <v>246</v>
      </c>
    </row>
    <row r="592" spans="28:35">
      <c r="AB592" s="213" t="s">
        <v>73</v>
      </c>
      <c r="AC592" s="114" t="s">
        <v>235</v>
      </c>
      <c r="AD592" s="115" t="s">
        <v>379</v>
      </c>
      <c r="AE592" s="170" t="str">
        <f t="shared" si="26"/>
        <v>一般団体ウォークラリー5.4ｋｍe</v>
      </c>
      <c r="AF592" s="119" t="s">
        <v>246</v>
      </c>
    </row>
    <row r="593" spans="28:32">
      <c r="AB593" s="213" t="s">
        <v>73</v>
      </c>
      <c r="AC593" s="114" t="s">
        <v>236</v>
      </c>
      <c r="AD593" s="115" t="s">
        <v>379</v>
      </c>
      <c r="AE593" s="170" t="str">
        <f t="shared" si="26"/>
        <v>一般団体スコアオリエンテーリングe</v>
      </c>
      <c r="AF593" s="119" t="s">
        <v>246</v>
      </c>
    </row>
    <row r="594" spans="28:32">
      <c r="AB594" s="213" t="s">
        <v>73</v>
      </c>
      <c r="AC594" s="114" t="s">
        <v>237</v>
      </c>
      <c r="AD594" s="115" t="s">
        <v>379</v>
      </c>
      <c r="AE594" s="170" t="str">
        <f t="shared" si="26"/>
        <v>一般団体ビジュアルオリエンテーリングe</v>
      </c>
      <c r="AF594" s="119" t="s">
        <v>246</v>
      </c>
    </row>
    <row r="595" spans="28:32">
      <c r="AB595" s="213" t="s">
        <v>73</v>
      </c>
      <c r="AC595" s="114" t="s">
        <v>238</v>
      </c>
      <c r="AD595" s="115" t="s">
        <v>379</v>
      </c>
      <c r="AE595" s="170" t="str">
        <f t="shared" si="26"/>
        <v>一般団体館内動物ラリーe</v>
      </c>
      <c r="AF595" s="119" t="s">
        <v>246</v>
      </c>
    </row>
    <row r="596" spans="28:32">
      <c r="AB596" s="213" t="s">
        <v>73</v>
      </c>
      <c r="AC596" s="114" t="s">
        <v>228</v>
      </c>
      <c r="AD596" s="115" t="s">
        <v>379</v>
      </c>
      <c r="AE596" s="170" t="str">
        <f t="shared" si="26"/>
        <v>一般団体グループワークゲームe</v>
      </c>
      <c r="AF596" s="119" t="s">
        <v>246</v>
      </c>
    </row>
    <row r="597" spans="28:32">
      <c r="AB597" s="213" t="s">
        <v>73</v>
      </c>
      <c r="AC597" s="114" t="s">
        <v>227</v>
      </c>
      <c r="AD597" s="115" t="s">
        <v>379</v>
      </c>
      <c r="AE597" s="170" t="str">
        <f t="shared" si="26"/>
        <v>一般団体レクリエーション（キャンプファイヤー）e</v>
      </c>
      <c r="AF597" s="119" t="s">
        <v>246</v>
      </c>
    </row>
    <row r="598" spans="28:32">
      <c r="AB598" s="213" t="s">
        <v>73</v>
      </c>
      <c r="AC598" s="114" t="s">
        <v>229</v>
      </c>
      <c r="AD598" s="115" t="s">
        <v>379</v>
      </c>
      <c r="AE598" s="170" t="str">
        <f t="shared" si="26"/>
        <v>一般団体折り紙建築e</v>
      </c>
      <c r="AF598" s="119" t="s">
        <v>246</v>
      </c>
    </row>
    <row r="599" spans="28:32">
      <c r="AB599" s="213" t="s">
        <v>73</v>
      </c>
      <c r="AC599" s="114" t="s">
        <v>230</v>
      </c>
      <c r="AD599" s="115" t="s">
        <v>379</v>
      </c>
      <c r="AE599" s="170" t="str">
        <f t="shared" si="26"/>
        <v>一般団体うちわ作りe</v>
      </c>
      <c r="AF599" s="119" t="s">
        <v>246</v>
      </c>
    </row>
    <row r="600" spans="28:32">
      <c r="AB600" s="213" t="s">
        <v>73</v>
      </c>
      <c r="AC600" s="114" t="s">
        <v>231</v>
      </c>
      <c r="AD600" s="115" t="s">
        <v>379</v>
      </c>
      <c r="AE600" s="170" t="str">
        <f t="shared" si="26"/>
        <v>一般団体ストーンアートe</v>
      </c>
      <c r="AF600" s="119" t="s">
        <v>246</v>
      </c>
    </row>
    <row r="601" spans="28:32">
      <c r="AB601" s="213" t="s">
        <v>73</v>
      </c>
      <c r="AC601" s="114" t="s">
        <v>239</v>
      </c>
      <c r="AD601" s="115" t="s">
        <v>379</v>
      </c>
      <c r="AE601" s="170" t="str">
        <f t="shared" si="26"/>
        <v>一般団体ティッシュデザインe</v>
      </c>
      <c r="AF601" s="119" t="s">
        <v>246</v>
      </c>
    </row>
    <row r="602" spans="28:32">
      <c r="AB602" s="213" t="s">
        <v>73</v>
      </c>
      <c r="AC602" s="114" t="s">
        <v>319</v>
      </c>
      <c r="AD602" s="115" t="s">
        <v>379</v>
      </c>
      <c r="AE602" s="170" t="str">
        <f t="shared" si="26"/>
        <v>一般団体屋内ボルダーe</v>
      </c>
      <c r="AF602" s="119" t="s">
        <v>246</v>
      </c>
    </row>
    <row r="603" spans="28:32">
      <c r="AB603" s="213" t="s">
        <v>73</v>
      </c>
      <c r="AC603" s="114" t="s">
        <v>106</v>
      </c>
      <c r="AD603" s="115" t="s">
        <v>379</v>
      </c>
      <c r="AE603" s="170" t="str">
        <f t="shared" si="26"/>
        <v>一般団体野外炊飯e</v>
      </c>
      <c r="AF603" s="119" t="s">
        <v>246</v>
      </c>
    </row>
    <row r="604" spans="28:32">
      <c r="AB604" s="213" t="s">
        <v>73</v>
      </c>
      <c r="AC604" s="114" t="s">
        <v>403</v>
      </c>
      <c r="AD604" s="115" t="s">
        <v>379</v>
      </c>
      <c r="AE604" s="170" t="str">
        <f t="shared" si="26"/>
        <v>一般団体ユニカール（ニュースポーツ）e</v>
      </c>
      <c r="AF604" s="119" t="s">
        <v>246</v>
      </c>
    </row>
    <row r="605" spans="28:32">
      <c r="AB605" s="213" t="s">
        <v>73</v>
      </c>
      <c r="AC605" s="114" t="s">
        <v>404</v>
      </c>
      <c r="AD605" s="115" t="s">
        <v>379</v>
      </c>
      <c r="AE605" s="170" t="str">
        <f t="shared" si="26"/>
        <v>一般団体キンボール（ニュースポーツ）e</v>
      </c>
      <c r="AF605" s="119" t="s">
        <v>246</v>
      </c>
    </row>
    <row r="606" spans="28:32">
      <c r="AB606" s="213" t="s">
        <v>73</v>
      </c>
      <c r="AC606" s="114" t="s">
        <v>405</v>
      </c>
      <c r="AD606" s="115" t="s">
        <v>379</v>
      </c>
      <c r="AE606" s="170" t="str">
        <f t="shared" si="26"/>
        <v>一般団体クッブ（ニュースポーツ）e</v>
      </c>
      <c r="AF606" s="119" t="s">
        <v>246</v>
      </c>
    </row>
    <row r="607" spans="28:32">
      <c r="AB607" s="213" t="s">
        <v>73</v>
      </c>
      <c r="AC607" s="114" t="s">
        <v>406</v>
      </c>
      <c r="AD607" s="115" t="s">
        <v>379</v>
      </c>
      <c r="AE607" s="170" t="str">
        <f t="shared" si="26"/>
        <v>一般団体フライングディスクゴルフ（ニュースポーツ）e</v>
      </c>
      <c r="AF607" s="119" t="s">
        <v>246</v>
      </c>
    </row>
    <row r="608" spans="28:32">
      <c r="AB608" s="213" t="s">
        <v>73</v>
      </c>
      <c r="AC608" s="114" t="s">
        <v>407</v>
      </c>
      <c r="AD608" s="115" t="s">
        <v>379</v>
      </c>
      <c r="AE608" s="170" t="str">
        <f t="shared" si="26"/>
        <v>一般団体グラウンドゴルフ（ニュースポーツ）e</v>
      </c>
      <c r="AF608" s="119" t="s">
        <v>246</v>
      </c>
    </row>
    <row r="609" spans="28:32">
      <c r="AB609" s="213" t="s">
        <v>73</v>
      </c>
      <c r="AC609" s="114" t="s">
        <v>408</v>
      </c>
      <c r="AD609" s="115" t="s">
        <v>379</v>
      </c>
      <c r="AE609" s="170" t="str">
        <f t="shared" si="26"/>
        <v>一般団体インディアカ（ニュースポーツ）e</v>
      </c>
      <c r="AF609" s="119" t="s">
        <v>246</v>
      </c>
    </row>
    <row r="610" spans="28:32">
      <c r="AB610" s="213" t="s">
        <v>73</v>
      </c>
      <c r="AC610" s="114" t="s">
        <v>409</v>
      </c>
      <c r="AD610" s="115" t="s">
        <v>379</v>
      </c>
      <c r="AE610" s="170" t="str">
        <f t="shared" si="26"/>
        <v>一般団体ペタンク（ニュースポーツ）e</v>
      </c>
      <c r="AF610" s="119" t="s">
        <v>246</v>
      </c>
    </row>
    <row r="611" spans="28:32">
      <c r="AB611" s="213" t="s">
        <v>73</v>
      </c>
      <c r="AC611" s="114" t="s">
        <v>410</v>
      </c>
      <c r="AD611" s="115" t="s">
        <v>379</v>
      </c>
      <c r="AE611" s="170" t="str">
        <f t="shared" si="26"/>
        <v>一般団体ボッチャ（ニュースポーツ）e</v>
      </c>
      <c r="AF611" s="119" t="s">
        <v>246</v>
      </c>
    </row>
    <row r="612" spans="28:32">
      <c r="AB612" s="213" t="s">
        <v>73</v>
      </c>
      <c r="AC612" s="114" t="s">
        <v>321</v>
      </c>
      <c r="AD612" s="115" t="s">
        <v>379</v>
      </c>
      <c r="AE612" s="170" t="str">
        <f t="shared" si="26"/>
        <v>一般団体ドミノ（室内）e</v>
      </c>
      <c r="AF612" s="119" t="s">
        <v>246</v>
      </c>
    </row>
    <row r="613" spans="28:32">
      <c r="AB613" s="213" t="s">
        <v>73</v>
      </c>
      <c r="AC613" s="114" t="s">
        <v>322</v>
      </c>
      <c r="AD613" s="115" t="s">
        <v>379</v>
      </c>
      <c r="AE613" s="170" t="str">
        <f t="shared" si="26"/>
        <v>一般団体カプラブロック（室内）e</v>
      </c>
      <c r="AF613" s="119" t="s">
        <v>246</v>
      </c>
    </row>
    <row r="614" spans="28:32">
      <c r="AB614" s="213" t="s">
        <v>73</v>
      </c>
      <c r="AC614" s="114" t="s">
        <v>411</v>
      </c>
      <c r="AD614" s="115" t="s">
        <v>379</v>
      </c>
      <c r="AE614" s="170" t="str">
        <f t="shared" si="26"/>
        <v>一般団体Xロープバトル（ニュースポーツ）e</v>
      </c>
      <c r="AF614" s="119" t="s">
        <v>246</v>
      </c>
    </row>
    <row r="615" spans="28:32">
      <c r="AB615" s="213" t="s">
        <v>73</v>
      </c>
      <c r="AC615" s="114" t="s">
        <v>323</v>
      </c>
      <c r="AD615" s="115" t="s">
        <v>379</v>
      </c>
      <c r="AE615" s="170" t="str">
        <f t="shared" si="26"/>
        <v>一般団体キャンプファイヤーe</v>
      </c>
      <c r="AF615" s="119" t="s">
        <v>246</v>
      </c>
    </row>
    <row r="616" spans="28:32">
      <c r="AB616" s="213" t="s">
        <v>73</v>
      </c>
      <c r="AC616" s="114" t="s">
        <v>324</v>
      </c>
      <c r="AD616" s="115" t="s">
        <v>379</v>
      </c>
      <c r="AE616" s="170" t="str">
        <f t="shared" si="26"/>
        <v>一般団体キャンドルサービスe</v>
      </c>
      <c r="AF616" s="119" t="s">
        <v>246</v>
      </c>
    </row>
    <row r="617" spans="28:32">
      <c r="AB617" s="148" t="s">
        <v>73</v>
      </c>
      <c r="AC617" s="114" t="s">
        <v>325</v>
      </c>
      <c r="AD617" s="115" t="s">
        <v>379</v>
      </c>
      <c r="AE617" s="170" t="str">
        <f t="shared" si="26"/>
        <v>一般団体ＯＺＵリンピックe</v>
      </c>
      <c r="AF617" s="119" t="s">
        <v>246</v>
      </c>
    </row>
    <row r="618" spans="28:32" ht="14.25" thickBot="1">
      <c r="AB618" s="171" t="s">
        <v>73</v>
      </c>
      <c r="AC618" s="120" t="s">
        <v>326</v>
      </c>
      <c r="AD618" s="216" t="s">
        <v>379</v>
      </c>
      <c r="AE618" s="172" t="str">
        <f t="shared" si="26"/>
        <v>一般団体ときが森こども冒険プログラムe</v>
      </c>
      <c r="AF618" s="121" t="s">
        <v>246</v>
      </c>
    </row>
  </sheetData>
  <sheetProtection password="CC4D" sheet="1" objects="1" scenarios="1"/>
  <mergeCells count="21">
    <mergeCell ref="R2:S2"/>
    <mergeCell ref="Q1:S1"/>
    <mergeCell ref="AS18:AW18"/>
    <mergeCell ref="A33:D33"/>
    <mergeCell ref="AU7:AV7"/>
    <mergeCell ref="AS6:AX6"/>
    <mergeCell ref="T1:U1"/>
    <mergeCell ref="V1:W1"/>
    <mergeCell ref="F1:O1"/>
    <mergeCell ref="AB2:AD3"/>
    <mergeCell ref="AE2:AE3"/>
    <mergeCell ref="AF2:AF3"/>
    <mergeCell ref="Y1:AF1"/>
    <mergeCell ref="AG1:AM1"/>
    <mergeCell ref="AO1:AP1"/>
    <mergeCell ref="AZ30:BA30"/>
    <mergeCell ref="AZ1:BA1"/>
    <mergeCell ref="AO9:AP9"/>
    <mergeCell ref="AZ16:BA16"/>
    <mergeCell ref="AZ24:BA24"/>
    <mergeCell ref="AS26:AU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入力前にご確認ください</vt:lpstr>
      <vt:lpstr>入力①(交流の家)</vt:lpstr>
      <vt:lpstr>入力②(レストラン)</vt:lpstr>
      <vt:lpstr>確認(支払予定金額)</vt:lpstr>
      <vt:lpstr>データシートマスタ</vt:lpstr>
      <vt:lpstr>'確認(支払予定金額)'!Print_Area</vt:lpstr>
      <vt:lpstr>'入力①(交流の家)'!Print_Area</vt:lpstr>
      <vt:lpstr>'入力②(レストラン)'!Print_Area</vt:lpstr>
      <vt:lpstr>昼食</vt:lpstr>
      <vt:lpstr>朝食</vt:lpstr>
      <vt:lpstr>夕食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2024-06-26T06:02:29Z</dcterms:created>
  <dcterms:modified xsi:type="dcterms:W3CDTF">2025-03-07T04:48:27Z</dcterms:modified>
  <cp:category/>
  <cp:contentStatus/>
</cp:coreProperties>
</file>