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 codeName="ThisWorkbook" defaultThemeVersion="124226"/>
  <xr:revisionPtr revIDLastSave="0" documentId="13_ncr:1_{D376E44A-57FF-4F05-AAA5-4463631DEC93}" xr6:coauthVersionLast="36" xr6:coauthVersionMax="36" xr10:uidLastSave="{00000000-0000-0000-0000-000000000000}"/>
  <bookViews>
    <workbookView xWindow="0" yWindow="0" windowWidth="10815" windowHeight="7200" xr2:uid="{00000000-000D-0000-FFFF-FFFF00000000}"/>
  </bookViews>
  <sheets>
    <sheet name="経費計算表" sheetId="13" r:id="rId1"/>
    <sheet name="データシートマスタ" sheetId="10" r:id="rId2"/>
  </sheets>
  <definedNames>
    <definedName name="□レストラン">データシートマスタ!$AH$3:$AH$6</definedName>
    <definedName name="□昼食">データシートマスタ!$AI$11:$AI$13</definedName>
    <definedName name="□朝食">データシートマスタ!$AH$11:$AH$13</definedName>
    <definedName name="□夕食">データシートマスタ!$AJ$11:$AJ$13</definedName>
    <definedName name="△お弁当">データシートマスタ!$AI$3:$AI$6</definedName>
    <definedName name="◇テーブルマナー">データシートマスタ!$AK$3:$AK$6</definedName>
    <definedName name="〇集団宿泊【小学校】での利用">データシートマスタ!$AH$19:$AH$21</definedName>
    <definedName name="〇集団宿泊【小学校】以外での利用">データシートマスタ!$AI$19:$AI$21</definedName>
    <definedName name="〇昼食">データシートマスタ!$AI$25:$AI$29</definedName>
    <definedName name="〇朝食">データシートマスタ!$AH$25:$AH$29</definedName>
    <definedName name="〇野外炊飯">データシートマスタ!$AJ$3:$AJ$6</definedName>
    <definedName name="〇野外炊飯②">データシートマスタ!$AH$24:$AJ$29</definedName>
    <definedName name="〇夕食">データシートマスタ!$AJ$25:$AJ$29</definedName>
    <definedName name="①">データシートマスタ!$AH$2:$AK$2</definedName>
    <definedName name="Aコース_５品">データシートマスタ!$AK$12</definedName>
    <definedName name="Bコース_７品">データシートマスタ!$AL$15</definedName>
    <definedName name="_xlnm.Print_Area" localSheetId="0">経費計算表!$A$1:$DA$53</definedName>
    <definedName name="あさごはん">データシートマスタ!$AH$11:$AH$13</definedName>
    <definedName name="おかずおむすびセット">データシートマスタ!$AM$14</definedName>
    <definedName name="おひるごはん">データシートマスタ!$AI$11:$AI$13</definedName>
    <definedName name="お弁当">データシートマスタ!$AI$3:$AI$6</definedName>
    <definedName name="カレーライス">データシートマスタ!$AL$29:$AL$30</definedName>
    <definedName name="テーブルマナー">データシートマスタ!$AK$3:$AK$6</definedName>
    <definedName name="パンセット">データシートマスタ!$AN$45</definedName>
    <definedName name="ポトフ_パン">データシートマスタ!$AK$26:$AK$27</definedName>
    <definedName name="よるごはん">データシートマスタ!$AJ$11:$AJ$13</definedName>
    <definedName name="レストラン">データシートマスタ!$AH$3:$AH$6</definedName>
    <definedName name="集団宿泊【小学校】">データシートマスタ!$AH$28:$AN$30</definedName>
    <definedName name="集団宿泊【小学校】での利用">データシートマスタ!$AH$19:$AH$21</definedName>
    <definedName name="集団宿泊【小学校】以外での利用">データシートマスタ!$AI$19:$AI$21</definedName>
    <definedName name="焼きそば">データシートマスタ!$AM$29:$AM$30</definedName>
    <definedName name="焼き魚">データシートマスタ!#REF!</definedName>
    <definedName name="昼_食">データシートマスタ!$AI$11:$AI$13</definedName>
    <definedName name="昼メニュー">データシートマスタ!$AI$25:$AI$29</definedName>
    <definedName name="昼食">データシートマスタ!$AI$25:$AI$29</definedName>
    <definedName name="朝_食">データシートマスタ!$AH$11:$AH$13</definedName>
    <definedName name="朝メニュー">データシートマスタ!$AH$25:$AH$29</definedName>
    <definedName name="朝食">データシートマスタ!$AH$25:$AH$29</definedName>
    <definedName name="幕の内弁当【A】">データシートマスタ!$AK$11</definedName>
    <definedName name="幕の内弁当【B】">データシートマスタ!$AL$14</definedName>
    <definedName name="目玉焼き">データシートマスタ!#REF!</definedName>
    <definedName name="夜メニュー">データシートマスタ!$AJ$25:$AJ$29</definedName>
    <definedName name="野外炊飯">データシートマスタ!$AJ$3:$AJ$6</definedName>
    <definedName name="野外炊飯②">データシートマスタ!$AH$24:$AJ$29</definedName>
    <definedName name="野菜炒め">データシートマスタ!#REF!</definedName>
    <definedName name="夕_食">データシートマスタ!$AJ$11:$AJ$13</definedName>
    <definedName name="夕食">データシートマスタ!$AJ$25:$AJ$29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10" i="13" l="1"/>
  <c r="CX11" i="13"/>
  <c r="CB10" i="13" l="1"/>
  <c r="AT33" i="13" l="1"/>
  <c r="AT50" i="13"/>
  <c r="AT49" i="13"/>
  <c r="AT48" i="13"/>
  <c r="AT47" i="13"/>
  <c r="AT46" i="13"/>
  <c r="AT45" i="13"/>
  <c r="AT44" i="13"/>
  <c r="AT43" i="13"/>
  <c r="AT42" i="13"/>
  <c r="AT41" i="13"/>
  <c r="AT40" i="13"/>
  <c r="AT39" i="13"/>
  <c r="AT38" i="13"/>
  <c r="AT37" i="13"/>
  <c r="AT36" i="13"/>
  <c r="AT35" i="13"/>
  <c r="AT34" i="13"/>
  <c r="AT32" i="13"/>
  <c r="BX31" i="13" l="1"/>
  <c r="BX32" i="13"/>
  <c r="BX33" i="13"/>
  <c r="BX34" i="13"/>
  <c r="BX35" i="13"/>
  <c r="BX36" i="13"/>
  <c r="BX37" i="13"/>
  <c r="BX38" i="13"/>
  <c r="BX43" i="13"/>
  <c r="CX9" i="13" l="1"/>
  <c r="CX12" i="13"/>
  <c r="CX8" i="13"/>
  <c r="BX44" i="13" l="1"/>
  <c r="BX45" i="13"/>
  <c r="BX46" i="13"/>
  <c r="BX47" i="13"/>
  <c r="BX48" i="13"/>
  <c r="BX49" i="13"/>
  <c r="BX50" i="13"/>
  <c r="CX18" i="13"/>
  <c r="CX19" i="13"/>
  <c r="CX20" i="13"/>
  <c r="CX21" i="13"/>
  <c r="CX17" i="13"/>
  <c r="DG50" i="13" l="1"/>
  <c r="DG32" i="13"/>
  <c r="AL32" i="13" s="1"/>
  <c r="DG33" i="13"/>
  <c r="DG34" i="13"/>
  <c r="DG35" i="13"/>
  <c r="DG36" i="13"/>
  <c r="DG37" i="13"/>
  <c r="DG38" i="13"/>
  <c r="DG39" i="13"/>
  <c r="DG40" i="13"/>
  <c r="DG41" i="13"/>
  <c r="DG42" i="13"/>
  <c r="DG43" i="13"/>
  <c r="DG44" i="13"/>
  <c r="DG45" i="13"/>
  <c r="DG46" i="13"/>
  <c r="DG47" i="13"/>
  <c r="DG48" i="13"/>
  <c r="DG49" i="13"/>
  <c r="DG31" i="13"/>
  <c r="AL31" i="13" s="1"/>
  <c r="AR44" i="10"/>
  <c r="AR4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12" i="10"/>
  <c r="AR13" i="10"/>
  <c r="AR14" i="10"/>
  <c r="AR15" i="10"/>
  <c r="AR4" i="10"/>
  <c r="AR5" i="10"/>
  <c r="AR6" i="10"/>
  <c r="AR7" i="10"/>
  <c r="AR8" i="10"/>
  <c r="AR9" i="10"/>
  <c r="AR10" i="10"/>
  <c r="AR11" i="10"/>
  <c r="AR3" i="10"/>
  <c r="AL46" i="13" l="1"/>
  <c r="AL45" i="13"/>
  <c r="AL36" i="13"/>
  <c r="AL37" i="13"/>
  <c r="AL44" i="13"/>
  <c r="AL39" i="13"/>
  <c r="AL47" i="13"/>
  <c r="AL40" i="13"/>
  <c r="AL48" i="13"/>
  <c r="AL49" i="13"/>
  <c r="AL33" i="13"/>
  <c r="AL41" i="13"/>
  <c r="AL34" i="13"/>
  <c r="AL42" i="13"/>
  <c r="AL50" i="13"/>
  <c r="AT31" i="13"/>
  <c r="AL35" i="13"/>
  <c r="AL43" i="13"/>
  <c r="AL38" i="13"/>
  <c r="BY25" i="13"/>
  <c r="BV25" i="13"/>
  <c r="BS25" i="13"/>
  <c r="BP25" i="13"/>
  <c r="BM25" i="13"/>
  <c r="BJ25" i="13"/>
  <c r="BG25" i="13"/>
  <c r="BD25" i="13"/>
  <c r="BA25" i="13"/>
  <c r="AX25" i="13"/>
  <c r="AU25" i="13"/>
  <c r="AR25" i="13"/>
  <c r="AO25" i="13"/>
  <c r="AL25" i="13"/>
  <c r="AI25" i="13"/>
  <c r="AF25" i="13"/>
  <c r="AC25" i="13"/>
  <c r="Z25" i="13"/>
  <c r="T25" i="13"/>
  <c r="BY23" i="13"/>
  <c r="BV23" i="13"/>
  <c r="BS23" i="13"/>
  <c r="BP23" i="13"/>
  <c r="BM23" i="13"/>
  <c r="BJ23" i="13"/>
  <c r="BG23" i="13"/>
  <c r="BD23" i="13"/>
  <c r="BA23" i="13"/>
  <c r="AX23" i="13"/>
  <c r="AU23" i="13"/>
  <c r="AR23" i="13"/>
  <c r="AO23" i="13"/>
  <c r="AL23" i="13"/>
  <c r="AI23" i="13"/>
  <c r="AF23" i="13"/>
  <c r="AC23" i="13"/>
  <c r="Z23" i="13"/>
  <c r="W23" i="13"/>
  <c r="BY21" i="13"/>
  <c r="BV21" i="13"/>
  <c r="BS21" i="13"/>
  <c r="BP21" i="13"/>
  <c r="BM21" i="13"/>
  <c r="BJ21" i="13"/>
  <c r="BG21" i="13"/>
  <c r="BD21" i="13"/>
  <c r="BA21" i="13"/>
  <c r="AX21" i="13"/>
  <c r="AU21" i="13"/>
  <c r="AR21" i="13"/>
  <c r="AO21" i="13"/>
  <c r="AL21" i="13"/>
  <c r="AI21" i="13"/>
  <c r="AF21" i="13"/>
  <c r="AC21" i="13"/>
  <c r="Z21" i="13"/>
  <c r="W25" i="13"/>
  <c r="T23" i="13"/>
  <c r="W21" i="13"/>
  <c r="T21" i="13"/>
  <c r="AT51" i="13" l="1"/>
  <c r="BV26" i="13"/>
  <c r="BV24" i="13"/>
  <c r="BP26" i="13"/>
  <c r="BP24" i="13"/>
  <c r="BJ24" i="13"/>
  <c r="BJ22" i="13"/>
  <c r="BJ26" i="13"/>
  <c r="CX26" i="13"/>
  <c r="R27" i="13"/>
  <c r="DN19" i="13" s="1"/>
  <c r="EI20" i="13"/>
  <c r="FF20" i="13" s="1"/>
  <c r="EG20" i="13"/>
  <c r="FD20" i="13" s="1"/>
  <c r="EE20" i="13"/>
  <c r="FB20" i="13" s="1"/>
  <c r="EC20" i="13"/>
  <c r="EZ20" i="13" s="1"/>
  <c r="EA20" i="13"/>
  <c r="EX20" i="13" s="1"/>
  <c r="DY20" i="13"/>
  <c r="EV20" i="13" s="1"/>
  <c r="DW20" i="13"/>
  <c r="ET20" i="13" s="1"/>
  <c r="DU20" i="13"/>
  <c r="ER20" i="13" s="1"/>
  <c r="DS20" i="13"/>
  <c r="EP20" i="13" s="1"/>
  <c r="DQ20" i="13"/>
  <c r="CI20" i="13"/>
  <c r="CB20" i="13"/>
  <c r="EI19" i="13"/>
  <c r="FF19" i="13" s="1"/>
  <c r="EG19" i="13"/>
  <c r="FD19" i="13" s="1"/>
  <c r="EE19" i="13"/>
  <c r="FB19" i="13" s="1"/>
  <c r="EC19" i="13"/>
  <c r="EZ19" i="13" s="1"/>
  <c r="EA19" i="13"/>
  <c r="EX19" i="13" s="1"/>
  <c r="DY19" i="13"/>
  <c r="EV19" i="13" s="1"/>
  <c r="DW19" i="13"/>
  <c r="ET19" i="13" s="1"/>
  <c r="DU19" i="13"/>
  <c r="ER19" i="13" s="1"/>
  <c r="DS19" i="13"/>
  <c r="EP19" i="13" s="1"/>
  <c r="DQ19" i="13"/>
  <c r="CI19" i="13"/>
  <c r="CB19" i="13"/>
  <c r="EI18" i="13"/>
  <c r="FF18" i="13" s="1"/>
  <c r="EG18" i="13"/>
  <c r="FD18" i="13" s="1"/>
  <c r="EE18" i="13"/>
  <c r="FB18" i="13" s="1"/>
  <c r="EC18" i="13"/>
  <c r="EZ18" i="13" s="1"/>
  <c r="EA18" i="13"/>
  <c r="EX18" i="13" s="1"/>
  <c r="DY18" i="13"/>
  <c r="EV18" i="13" s="1"/>
  <c r="DW18" i="13"/>
  <c r="ET18" i="13" s="1"/>
  <c r="DU18" i="13"/>
  <c r="ER18" i="13" s="1"/>
  <c r="DS18" i="13"/>
  <c r="EP18" i="13" s="1"/>
  <c r="DQ18" i="13"/>
  <c r="CI18" i="13"/>
  <c r="CB18" i="13"/>
  <c r="EI17" i="13"/>
  <c r="FF17" i="13" s="1"/>
  <c r="EG17" i="13"/>
  <c r="FD17" i="13" s="1"/>
  <c r="EE17" i="13"/>
  <c r="FB17" i="13" s="1"/>
  <c r="EC17" i="13"/>
  <c r="EZ17" i="13" s="1"/>
  <c r="EA17" i="13"/>
  <c r="EX17" i="13" s="1"/>
  <c r="DY17" i="13"/>
  <c r="EV17" i="13" s="1"/>
  <c r="DW17" i="13"/>
  <c r="ET17" i="13" s="1"/>
  <c r="DU17" i="13"/>
  <c r="ER17" i="13" s="1"/>
  <c r="DS17" i="13"/>
  <c r="EP17" i="13" s="1"/>
  <c r="DQ17" i="13"/>
  <c r="CI17" i="13"/>
  <c r="CB17" i="13"/>
  <c r="EI16" i="13"/>
  <c r="FF16" i="13" s="1"/>
  <c r="EG16" i="13"/>
  <c r="FD16" i="13" s="1"/>
  <c r="EE16" i="13"/>
  <c r="FB16" i="13" s="1"/>
  <c r="EC16" i="13"/>
  <c r="EZ16" i="13" s="1"/>
  <c r="EA16" i="13"/>
  <c r="EX16" i="13" s="1"/>
  <c r="DY16" i="13"/>
  <c r="EV16" i="13" s="1"/>
  <c r="DW16" i="13"/>
  <c r="ET16" i="13" s="1"/>
  <c r="DU16" i="13"/>
  <c r="ER16" i="13" s="1"/>
  <c r="DS16" i="13"/>
  <c r="EP16" i="13" s="1"/>
  <c r="DQ16" i="13"/>
  <c r="EN16" i="13" s="1"/>
  <c r="FK16" i="13" s="1"/>
  <c r="CI16" i="13"/>
  <c r="CB16" i="13"/>
  <c r="EI15" i="13"/>
  <c r="FF15" i="13" s="1"/>
  <c r="EG15" i="13"/>
  <c r="FD15" i="13" s="1"/>
  <c r="EE15" i="13"/>
  <c r="FB15" i="13" s="1"/>
  <c r="EC15" i="13"/>
  <c r="EZ15" i="13" s="1"/>
  <c r="EA15" i="13"/>
  <c r="EX15" i="13" s="1"/>
  <c r="DY15" i="13"/>
  <c r="EV15" i="13" s="1"/>
  <c r="DW15" i="13"/>
  <c r="ET15" i="13" s="1"/>
  <c r="DU15" i="13"/>
  <c r="ER15" i="13" s="1"/>
  <c r="DS15" i="13"/>
  <c r="EP15" i="13" s="1"/>
  <c r="DQ15" i="13"/>
  <c r="EN15" i="13" s="1"/>
  <c r="FK15" i="13" s="1"/>
  <c r="CI15" i="13"/>
  <c r="CB15" i="13"/>
  <c r="EI14" i="13"/>
  <c r="FF14" i="13" s="1"/>
  <c r="EG14" i="13"/>
  <c r="FD14" i="13" s="1"/>
  <c r="EE14" i="13"/>
  <c r="FB14" i="13" s="1"/>
  <c r="EC14" i="13"/>
  <c r="EZ14" i="13" s="1"/>
  <c r="EA14" i="13"/>
  <c r="EX14" i="13" s="1"/>
  <c r="DY14" i="13"/>
  <c r="EV14" i="13" s="1"/>
  <c r="DW14" i="13"/>
  <c r="ET14" i="13" s="1"/>
  <c r="DU14" i="13"/>
  <c r="ER14" i="13" s="1"/>
  <c r="DS14" i="13"/>
  <c r="EP14" i="13" s="1"/>
  <c r="DQ14" i="13"/>
  <c r="CI14" i="13"/>
  <c r="CB14" i="13"/>
  <c r="EI13" i="13"/>
  <c r="FF13" i="13" s="1"/>
  <c r="EG13" i="13"/>
  <c r="FD13" i="13" s="1"/>
  <c r="EE13" i="13"/>
  <c r="FB13" i="13" s="1"/>
  <c r="EC13" i="13"/>
  <c r="EZ13" i="13" s="1"/>
  <c r="EA13" i="13"/>
  <c r="EX13" i="13" s="1"/>
  <c r="DY13" i="13"/>
  <c r="EV13" i="13" s="1"/>
  <c r="DW13" i="13"/>
  <c r="ET13" i="13" s="1"/>
  <c r="DU13" i="13"/>
  <c r="ER13" i="13" s="1"/>
  <c r="DS13" i="13"/>
  <c r="EP13" i="13" s="1"/>
  <c r="DQ13" i="13"/>
  <c r="EN13" i="13" s="1"/>
  <c r="FK13" i="13" s="1"/>
  <c r="CI13" i="13"/>
  <c r="CB13" i="13"/>
  <c r="EI12" i="13"/>
  <c r="FF12" i="13" s="1"/>
  <c r="EG12" i="13"/>
  <c r="FD12" i="13" s="1"/>
  <c r="EE12" i="13"/>
  <c r="FB12" i="13" s="1"/>
  <c r="EC12" i="13"/>
  <c r="EZ12" i="13" s="1"/>
  <c r="EA12" i="13"/>
  <c r="EX12" i="13" s="1"/>
  <c r="DY12" i="13"/>
  <c r="EV12" i="13" s="1"/>
  <c r="DW12" i="13"/>
  <c r="ET12" i="13" s="1"/>
  <c r="DU12" i="13"/>
  <c r="ER12" i="13" s="1"/>
  <c r="DS12" i="13"/>
  <c r="EP12" i="13" s="1"/>
  <c r="DQ12" i="13"/>
  <c r="CI12" i="13"/>
  <c r="CB12" i="13"/>
  <c r="EI11" i="13"/>
  <c r="FF11" i="13" s="1"/>
  <c r="EG11" i="13"/>
  <c r="FD11" i="13" s="1"/>
  <c r="EE11" i="13"/>
  <c r="FB11" i="13" s="1"/>
  <c r="EC11" i="13"/>
  <c r="EZ11" i="13" s="1"/>
  <c r="EA11" i="13"/>
  <c r="EX11" i="13" s="1"/>
  <c r="DY11" i="13"/>
  <c r="EV11" i="13" s="1"/>
  <c r="DW11" i="13"/>
  <c r="ET11" i="13" s="1"/>
  <c r="DU11" i="13"/>
  <c r="ER11" i="13" s="1"/>
  <c r="DS11" i="13"/>
  <c r="EP11" i="13" s="1"/>
  <c r="DQ11" i="13"/>
  <c r="EN11" i="13" s="1"/>
  <c r="FK11" i="13" s="1"/>
  <c r="CI11" i="13"/>
  <c r="CB11" i="13"/>
  <c r="EI10" i="13"/>
  <c r="FF10" i="13" s="1"/>
  <c r="EG10" i="13"/>
  <c r="FD10" i="13" s="1"/>
  <c r="EE10" i="13"/>
  <c r="FB10" i="13" s="1"/>
  <c r="EC10" i="13"/>
  <c r="EZ10" i="13" s="1"/>
  <c r="EA10" i="13"/>
  <c r="EX10" i="13" s="1"/>
  <c r="DY10" i="13"/>
  <c r="EV10" i="13" s="1"/>
  <c r="DW10" i="13"/>
  <c r="ET10" i="13" s="1"/>
  <c r="DU10" i="13"/>
  <c r="ER10" i="13" s="1"/>
  <c r="DS10" i="13"/>
  <c r="EP10" i="13" s="1"/>
  <c r="DQ10" i="13"/>
  <c r="CI10" i="13"/>
  <c r="BV22" i="13"/>
  <c r="DN2" i="13"/>
  <c r="CO1" i="13" s="1"/>
  <c r="DJ2" i="13"/>
  <c r="T7" i="13" l="1"/>
  <c r="Z7" i="13" s="1"/>
  <c r="AF7" i="13" s="1"/>
  <c r="AL7" i="13" s="1"/>
  <c r="AR7" i="13" s="1"/>
  <c r="AX7" i="13" s="1"/>
  <c r="BD7" i="13" s="1"/>
  <c r="BJ7" i="13" s="1"/>
  <c r="BP7" i="13" s="1"/>
  <c r="BV7" i="13" s="1"/>
  <c r="BV27" i="13"/>
  <c r="DN16" i="13"/>
  <c r="FM16" i="13"/>
  <c r="FO16" i="13" s="1"/>
  <c r="FQ16" i="13" s="1"/>
  <c r="FS16" i="13" s="1"/>
  <c r="FU16" i="13" s="1"/>
  <c r="FW16" i="13" s="1"/>
  <c r="FY16" i="13" s="1"/>
  <c r="GA16" i="13" s="1"/>
  <c r="GC16" i="13" s="1"/>
  <c r="DN13" i="13"/>
  <c r="DN10" i="13"/>
  <c r="DN18" i="13"/>
  <c r="DN15" i="13"/>
  <c r="DN12" i="13"/>
  <c r="DN20" i="13"/>
  <c r="DN17" i="13"/>
  <c r="DN14" i="13"/>
  <c r="DN11" i="13"/>
  <c r="BP22" i="13"/>
  <c r="BP27" i="13" s="1"/>
  <c r="BJ27" i="13"/>
  <c r="BD22" i="13"/>
  <c r="FM15" i="13"/>
  <c r="FO15" i="13" s="1"/>
  <c r="FQ15" i="13" s="1"/>
  <c r="FS15" i="13" s="1"/>
  <c r="FU15" i="13" s="1"/>
  <c r="FW15" i="13" s="1"/>
  <c r="FY15" i="13" s="1"/>
  <c r="GA15" i="13" s="1"/>
  <c r="GC15" i="13" s="1"/>
  <c r="CX22" i="13"/>
  <c r="CX27" i="13"/>
  <c r="CX13" i="13"/>
  <c r="EK10" i="13"/>
  <c r="FM11" i="13"/>
  <c r="FO11" i="13" s="1"/>
  <c r="FQ11" i="13" s="1"/>
  <c r="FS11" i="13" s="1"/>
  <c r="FU11" i="13" s="1"/>
  <c r="FW11" i="13" s="1"/>
  <c r="FY11" i="13" s="1"/>
  <c r="GA11" i="13" s="1"/>
  <c r="GC11" i="13" s="1"/>
  <c r="EK12" i="13"/>
  <c r="FM13" i="13"/>
  <c r="FO13" i="13" s="1"/>
  <c r="FQ13" i="13" s="1"/>
  <c r="FS13" i="13" s="1"/>
  <c r="FU13" i="13" s="1"/>
  <c r="FW13" i="13" s="1"/>
  <c r="FY13" i="13" s="1"/>
  <c r="GA13" i="13" s="1"/>
  <c r="GC13" i="13" s="1"/>
  <c r="EK14" i="13"/>
  <c r="EN10" i="13"/>
  <c r="FK10" i="13" s="1"/>
  <c r="FM10" i="13" s="1"/>
  <c r="FO10" i="13" s="1"/>
  <c r="FQ10" i="13" s="1"/>
  <c r="FS10" i="13" s="1"/>
  <c r="FU10" i="13" s="1"/>
  <c r="FW10" i="13" s="1"/>
  <c r="FY10" i="13" s="1"/>
  <c r="GA10" i="13" s="1"/>
  <c r="GC10" i="13" s="1"/>
  <c r="EK11" i="13"/>
  <c r="EN12" i="13"/>
  <c r="FK12" i="13" s="1"/>
  <c r="FM12" i="13" s="1"/>
  <c r="FO12" i="13" s="1"/>
  <c r="FQ12" i="13" s="1"/>
  <c r="FS12" i="13" s="1"/>
  <c r="FU12" i="13" s="1"/>
  <c r="FW12" i="13" s="1"/>
  <c r="FY12" i="13" s="1"/>
  <c r="GA12" i="13" s="1"/>
  <c r="GC12" i="13" s="1"/>
  <c r="EK13" i="13"/>
  <c r="Z22" i="13"/>
  <c r="AL22" i="13"/>
  <c r="AX22" i="13"/>
  <c r="Z24" i="13"/>
  <c r="AL24" i="13"/>
  <c r="AX24" i="13"/>
  <c r="T22" i="13"/>
  <c r="AF22" i="13"/>
  <c r="AR22" i="13"/>
  <c r="T24" i="13"/>
  <c r="AF24" i="13"/>
  <c r="AR24" i="13"/>
  <c r="BD24" i="13"/>
  <c r="T26" i="13"/>
  <c r="AF26" i="13"/>
  <c r="BD26" i="13"/>
  <c r="Z26" i="13"/>
  <c r="AL26" i="13"/>
  <c r="AX26" i="13"/>
  <c r="AR26" i="13"/>
  <c r="EN20" i="13"/>
  <c r="FK20" i="13" s="1"/>
  <c r="FM20" i="13" s="1"/>
  <c r="FO20" i="13" s="1"/>
  <c r="FQ20" i="13" s="1"/>
  <c r="FS20" i="13" s="1"/>
  <c r="FU20" i="13" s="1"/>
  <c r="FW20" i="13" s="1"/>
  <c r="FY20" i="13" s="1"/>
  <c r="GA20" i="13" s="1"/>
  <c r="GC20" i="13" s="1"/>
  <c r="EK20" i="13"/>
  <c r="EK17" i="13"/>
  <c r="CB1" i="13"/>
  <c r="EN14" i="13"/>
  <c r="FK14" i="13" s="1"/>
  <c r="FM14" i="13" s="1"/>
  <c r="FO14" i="13" s="1"/>
  <c r="FQ14" i="13" s="1"/>
  <c r="FS14" i="13" s="1"/>
  <c r="FU14" i="13" s="1"/>
  <c r="FW14" i="13" s="1"/>
  <c r="FY14" i="13" s="1"/>
  <c r="GA14" i="13" s="1"/>
  <c r="GC14" i="13" s="1"/>
  <c r="EK16" i="13"/>
  <c r="EN19" i="13"/>
  <c r="FK19" i="13" s="1"/>
  <c r="FM19" i="13" s="1"/>
  <c r="FO19" i="13" s="1"/>
  <c r="FQ19" i="13" s="1"/>
  <c r="FS19" i="13" s="1"/>
  <c r="FU19" i="13" s="1"/>
  <c r="FW19" i="13" s="1"/>
  <c r="FY19" i="13" s="1"/>
  <c r="GA19" i="13" s="1"/>
  <c r="GC19" i="13" s="1"/>
  <c r="EK19" i="13"/>
  <c r="EN18" i="13"/>
  <c r="FK18" i="13" s="1"/>
  <c r="FM18" i="13" s="1"/>
  <c r="FO18" i="13" s="1"/>
  <c r="FQ18" i="13" s="1"/>
  <c r="FS18" i="13" s="1"/>
  <c r="FU18" i="13" s="1"/>
  <c r="FW18" i="13" s="1"/>
  <c r="FY18" i="13" s="1"/>
  <c r="GA18" i="13" s="1"/>
  <c r="GC18" i="13" s="1"/>
  <c r="EK18" i="13"/>
  <c r="EK15" i="13"/>
  <c r="EN17" i="13"/>
  <c r="FK17" i="13" s="1"/>
  <c r="FM17" i="13" s="1"/>
  <c r="FO17" i="13" s="1"/>
  <c r="FQ17" i="13" s="1"/>
  <c r="FS17" i="13" s="1"/>
  <c r="FU17" i="13" s="1"/>
  <c r="FW17" i="13" s="1"/>
  <c r="FY17" i="13" s="1"/>
  <c r="GA17" i="13" s="1"/>
  <c r="GC17" i="13" s="1"/>
  <c r="T156" i="10"/>
  <c r="S156" i="10"/>
  <c r="T155" i="10"/>
  <c r="S155" i="10"/>
  <c r="T154" i="10"/>
  <c r="S154" i="10"/>
  <c r="T153" i="10"/>
  <c r="S153" i="10"/>
  <c r="T152" i="10"/>
  <c r="S152" i="10"/>
  <c r="T151" i="10"/>
  <c r="S151" i="10"/>
  <c r="T150" i="10"/>
  <c r="S150" i="10"/>
  <c r="T149" i="10"/>
  <c r="S149" i="10"/>
  <c r="T148" i="10"/>
  <c r="S148" i="10"/>
  <c r="T147" i="10"/>
  <c r="S147" i="10"/>
  <c r="T146" i="10"/>
  <c r="S146" i="10"/>
  <c r="T145" i="10"/>
  <c r="S145" i="10"/>
  <c r="T144" i="10"/>
  <c r="S144" i="10"/>
  <c r="T143" i="10"/>
  <c r="S143" i="10"/>
  <c r="T142" i="10"/>
  <c r="S142" i="10"/>
  <c r="T141" i="10"/>
  <c r="S141" i="10"/>
  <c r="T140" i="10"/>
  <c r="S140" i="10"/>
  <c r="T139" i="10"/>
  <c r="S139" i="10"/>
  <c r="T138" i="10"/>
  <c r="S138" i="10"/>
  <c r="T137" i="10"/>
  <c r="S137" i="10"/>
  <c r="T136" i="10"/>
  <c r="S136" i="10"/>
  <c r="T135" i="10"/>
  <c r="S135" i="10"/>
  <c r="T134" i="10"/>
  <c r="S134" i="10"/>
  <c r="T133" i="10"/>
  <c r="S133" i="10"/>
  <c r="T132" i="10"/>
  <c r="S132" i="10"/>
  <c r="T131" i="10"/>
  <c r="S131" i="10"/>
  <c r="T130" i="10"/>
  <c r="S130" i="10"/>
  <c r="T129" i="10"/>
  <c r="S129" i="10"/>
  <c r="T128" i="10"/>
  <c r="S128" i="10"/>
  <c r="T127" i="10"/>
  <c r="S127" i="10"/>
  <c r="T126" i="10"/>
  <c r="S126" i="10"/>
  <c r="T125" i="10"/>
  <c r="S125" i="10"/>
  <c r="T124" i="10"/>
  <c r="S124" i="10"/>
  <c r="T123" i="10"/>
  <c r="S123" i="10"/>
  <c r="T122" i="10"/>
  <c r="S122" i="10"/>
  <c r="T121" i="10"/>
  <c r="S121" i="10"/>
  <c r="T120" i="10"/>
  <c r="S120" i="10"/>
  <c r="T119" i="10"/>
  <c r="S119" i="10"/>
  <c r="T118" i="10"/>
  <c r="S118" i="10"/>
  <c r="T117" i="10"/>
  <c r="S117" i="10"/>
  <c r="T116" i="10"/>
  <c r="S116" i="10"/>
  <c r="T115" i="10"/>
  <c r="S115" i="10"/>
  <c r="T114" i="10"/>
  <c r="S114" i="10"/>
  <c r="T113" i="10"/>
  <c r="S113" i="10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102" i="10"/>
  <c r="T103" i="10"/>
  <c r="T104" i="10"/>
  <c r="T105" i="10"/>
  <c r="T106" i="10"/>
  <c r="T107" i="10"/>
  <c r="T108" i="10"/>
  <c r="T109" i="10"/>
  <c r="T110" i="10"/>
  <c r="T111" i="10"/>
  <c r="T112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2" i="10"/>
  <c r="T173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3" i="10"/>
  <c r="S178" i="10"/>
  <c r="S177" i="10"/>
  <c r="S176" i="10"/>
  <c r="S175" i="10"/>
  <c r="S174" i="10"/>
  <c r="S173" i="10"/>
  <c r="S172" i="10"/>
  <c r="S171" i="10"/>
  <c r="S170" i="10"/>
  <c r="S169" i="10"/>
  <c r="S168" i="10"/>
  <c r="S112" i="10"/>
  <c r="S111" i="10"/>
  <c r="S110" i="10"/>
  <c r="S109" i="10"/>
  <c r="S108" i="10"/>
  <c r="S107" i="10"/>
  <c r="S106" i="10"/>
  <c r="S105" i="10"/>
  <c r="S104" i="10"/>
  <c r="S103" i="10"/>
  <c r="S102" i="10"/>
  <c r="S79" i="10"/>
  <c r="S80" i="10"/>
  <c r="S81" i="10"/>
  <c r="S82" i="10"/>
  <c r="S83" i="10"/>
  <c r="S84" i="10"/>
  <c r="S85" i="10"/>
  <c r="S86" i="10"/>
  <c r="S87" i="10"/>
  <c r="S88" i="10"/>
  <c r="S89" i="10"/>
  <c r="S90" i="10"/>
  <c r="S91" i="10"/>
  <c r="S92" i="10"/>
  <c r="S93" i="10"/>
  <c r="S94" i="10"/>
  <c r="S95" i="10"/>
  <c r="S96" i="10"/>
  <c r="S97" i="10"/>
  <c r="S98" i="10"/>
  <c r="S99" i="10"/>
  <c r="S100" i="10"/>
  <c r="S101" i="10"/>
  <c r="S157" i="10"/>
  <c r="S158" i="10"/>
  <c r="S159" i="10"/>
  <c r="S160" i="10"/>
  <c r="S161" i="10"/>
  <c r="S162" i="10"/>
  <c r="S163" i="10"/>
  <c r="S164" i="10"/>
  <c r="S165" i="10"/>
  <c r="S166" i="10"/>
  <c r="S167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78" i="10"/>
  <c r="S77" i="10"/>
  <c r="S76" i="10"/>
  <c r="S75" i="10"/>
  <c r="S74" i="10"/>
  <c r="S73" i="10"/>
  <c r="S72" i="10"/>
  <c r="S71" i="10"/>
  <c r="S70" i="10"/>
  <c r="S69" i="10"/>
  <c r="S47" i="10"/>
  <c r="S48" i="10"/>
  <c r="S49" i="10"/>
  <c r="S50" i="10"/>
  <c r="S51" i="10"/>
  <c r="S52" i="10"/>
  <c r="S5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S67" i="10"/>
  <c r="S68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3" i="10"/>
  <c r="DF20" i="13" l="1"/>
  <c r="DL20" i="13" s="1"/>
  <c r="O20" i="13" s="1"/>
  <c r="DF19" i="13"/>
  <c r="DL19" i="13" s="1"/>
  <c r="DI19" i="13" s="1"/>
  <c r="DF18" i="13"/>
  <c r="DL18" i="13" s="1"/>
  <c r="O18" i="13" s="1"/>
  <c r="DF17" i="13"/>
  <c r="DL17" i="13" s="1"/>
  <c r="DI17" i="13" s="1"/>
  <c r="DF16" i="13"/>
  <c r="DL16" i="13" s="1"/>
  <c r="DI16" i="13" s="1"/>
  <c r="DF15" i="13"/>
  <c r="DL15" i="13" s="1"/>
  <c r="DI15" i="13" s="1"/>
  <c r="DF14" i="13"/>
  <c r="DL14" i="13" s="1"/>
  <c r="DI14" i="13" s="1"/>
  <c r="DF13" i="13"/>
  <c r="DL13" i="13" s="1"/>
  <c r="DF12" i="13"/>
  <c r="DL12" i="13" s="1"/>
  <c r="O12" i="13" s="1"/>
  <c r="DF11" i="13"/>
  <c r="DL11" i="13" s="1"/>
  <c r="O11" i="13" s="1"/>
  <c r="DF10" i="13"/>
  <c r="DL10" i="13" s="1"/>
  <c r="O10" i="13" s="1"/>
  <c r="AL27" i="13"/>
  <c r="Z27" i="13"/>
  <c r="T27" i="13"/>
  <c r="AX27" i="13"/>
  <c r="BD27" i="13"/>
  <c r="AF27" i="13"/>
  <c r="AR27" i="13"/>
  <c r="GR14" i="13" l="1"/>
  <c r="DI12" i="13"/>
  <c r="O16" i="13"/>
  <c r="GL14" i="13"/>
  <c r="GN14" i="13"/>
  <c r="GX14" i="13"/>
  <c r="GJ14" i="13"/>
  <c r="GV14" i="13"/>
  <c r="GT14" i="13"/>
  <c r="GH14" i="13"/>
  <c r="DI20" i="13"/>
  <c r="HE14" i="13"/>
  <c r="O15" i="13"/>
  <c r="DI10" i="13"/>
  <c r="DI11" i="13"/>
  <c r="O17" i="13"/>
  <c r="GZ14" i="13"/>
  <c r="GP14" i="13"/>
  <c r="DI18" i="13"/>
  <c r="O14" i="13"/>
  <c r="O19" i="13"/>
  <c r="DI13" i="13"/>
  <c r="O13" i="13"/>
  <c r="CB21" i="13"/>
  <c r="HE16" i="13"/>
  <c r="GV16" i="13"/>
  <c r="GN16" i="13"/>
  <c r="GT16" i="13"/>
  <c r="GL16" i="13"/>
  <c r="GZ16" i="13"/>
  <c r="GJ16" i="13"/>
  <c r="GP16" i="13"/>
  <c r="GX16" i="13"/>
  <c r="GH16" i="13"/>
  <c r="GR16" i="13"/>
  <c r="GX19" i="13"/>
  <c r="GP19" i="13"/>
  <c r="GH19" i="13"/>
  <c r="HE19" i="13"/>
  <c r="GV19" i="13"/>
  <c r="GN19" i="13"/>
  <c r="GT19" i="13"/>
  <c r="GL19" i="13"/>
  <c r="GZ19" i="13"/>
  <c r="GR19" i="13"/>
  <c r="GJ19" i="13"/>
  <c r="HE17" i="13"/>
  <c r="GV17" i="13"/>
  <c r="GN17" i="13"/>
  <c r="GT17" i="13"/>
  <c r="GL17" i="13"/>
  <c r="GP17" i="13"/>
  <c r="GR17" i="13"/>
  <c r="GZ17" i="13"/>
  <c r="GJ17" i="13"/>
  <c r="GX17" i="13"/>
  <c r="GH17" i="13"/>
  <c r="HE15" i="13"/>
  <c r="GV15" i="13"/>
  <c r="GN15" i="13"/>
  <c r="GT15" i="13"/>
  <c r="GL15" i="13"/>
  <c r="GX15" i="13"/>
  <c r="GH15" i="13"/>
  <c r="GR15" i="13"/>
  <c r="GZ15" i="13"/>
  <c r="GP15" i="13"/>
  <c r="GJ15" i="13"/>
  <c r="GL20" i="13" l="1"/>
  <c r="GH18" i="13"/>
  <c r="GV12" i="13"/>
  <c r="GV11" i="13"/>
  <c r="GV10" i="13"/>
  <c r="HE10" i="13"/>
  <c r="GN12" i="13"/>
  <c r="GZ12" i="13"/>
  <c r="HE12" i="13"/>
  <c r="GH12" i="13"/>
  <c r="GL12" i="13"/>
  <c r="GX12" i="13"/>
  <c r="GJ12" i="13"/>
  <c r="GR12" i="13"/>
  <c r="GT12" i="13"/>
  <c r="GP12" i="13"/>
  <c r="GT20" i="13"/>
  <c r="GN20" i="13"/>
  <c r="GP11" i="13"/>
  <c r="GJ11" i="13"/>
  <c r="GJ18" i="13"/>
  <c r="GL18" i="13"/>
  <c r="GN18" i="13"/>
  <c r="GN11" i="13"/>
  <c r="HE18" i="13"/>
  <c r="GX18" i="13"/>
  <c r="HE20" i="13"/>
  <c r="GX11" i="13"/>
  <c r="GV20" i="13"/>
  <c r="GJ20" i="13"/>
  <c r="GH20" i="13"/>
  <c r="GT11" i="13"/>
  <c r="GR20" i="13"/>
  <c r="GP20" i="13"/>
  <c r="GZ11" i="13"/>
  <c r="GZ20" i="13"/>
  <c r="GX20" i="13"/>
  <c r="GH11" i="13"/>
  <c r="HB14" i="13"/>
  <c r="CD14" i="13" s="1"/>
  <c r="CF14" i="13" s="1"/>
  <c r="GR11" i="13"/>
  <c r="GT18" i="13"/>
  <c r="GL11" i="13"/>
  <c r="HE11" i="13"/>
  <c r="GR10" i="13"/>
  <c r="GL10" i="13"/>
  <c r="GT10" i="13"/>
  <c r="GH10" i="13"/>
  <c r="GP10" i="13"/>
  <c r="GX10" i="13"/>
  <c r="GJ10" i="13"/>
  <c r="GN10" i="13"/>
  <c r="GZ10" i="13"/>
  <c r="GR18" i="13"/>
  <c r="GP18" i="13"/>
  <c r="GV18" i="13"/>
  <c r="GZ18" i="13"/>
  <c r="GT13" i="13"/>
  <c r="GL13" i="13"/>
  <c r="GZ13" i="13"/>
  <c r="GP13" i="13"/>
  <c r="HE13" i="13"/>
  <c r="GR13" i="13"/>
  <c r="GH13" i="13"/>
  <c r="GX13" i="13"/>
  <c r="GN13" i="13"/>
  <c r="GV13" i="13"/>
  <c r="GJ13" i="13"/>
  <c r="HB16" i="13"/>
  <c r="CD16" i="13" s="1"/>
  <c r="CF16" i="13" s="1"/>
  <c r="HB15" i="13"/>
  <c r="CD15" i="13" s="1"/>
  <c r="CF15" i="13" s="1"/>
  <c r="HB17" i="13"/>
  <c r="CD17" i="13" s="1"/>
  <c r="CF17" i="13" s="1"/>
  <c r="HB19" i="13"/>
  <c r="CD19" i="13" s="1"/>
  <c r="CF19" i="13" s="1"/>
  <c r="HB12" i="13" l="1"/>
  <c r="CD12" i="13" s="1"/>
  <c r="CF12" i="13" s="1"/>
  <c r="HB20" i="13"/>
  <c r="CD20" i="13" s="1"/>
  <c r="CF20" i="13" s="1"/>
  <c r="HB11" i="13"/>
  <c r="CD11" i="13" s="1"/>
  <c r="CF11" i="13" s="1"/>
  <c r="HB18" i="13"/>
  <c r="CD18" i="13" s="1"/>
  <c r="CF18" i="13" s="1"/>
  <c r="HB10" i="13"/>
  <c r="HB13" i="13"/>
  <c r="CD13" i="13" s="1"/>
  <c r="CF13" i="13" s="1"/>
  <c r="CD10" i="13" l="1"/>
  <c r="CF10" i="13" s="1"/>
  <c r="CF21" i="13" s="1"/>
  <c r="CJ42" i="13" s="1"/>
  <c r="BX51" i="13"/>
  <c r="BX39" i="13"/>
  <c r="CJ46" i="13" l="1"/>
  <c r="CJ50" i="13" s="1"/>
</calcChain>
</file>

<file path=xl/sharedStrings.xml><?xml version="1.0" encoding="utf-8"?>
<sst xmlns="http://schemas.openxmlformats.org/spreadsheetml/2006/main" count="1663" uniqueCount="234">
  <si>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</si>
  <si>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</si>
  <si>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</si>
  <si>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</si>
  <si>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）</t>
    <phoneticPr fontId="2"/>
  </si>
  <si>
    <t>～</t>
    <phoneticPr fontId="2"/>
  </si>
  <si>
    <t>変換</t>
    <rPh sb="0" eb="2">
      <t>ヘンカン</t>
    </rPh>
    <phoneticPr fontId="2"/>
  </si>
  <si>
    <t>①施設使用料</t>
    <rPh sb="1" eb="3">
      <t>シセツ</t>
    </rPh>
    <rPh sb="3" eb="5">
      <t>シヨウ</t>
    </rPh>
    <rPh sb="5" eb="6">
      <t>リョウ</t>
    </rPh>
    <phoneticPr fontId="2"/>
  </si>
  <si>
    <t>NO</t>
    <phoneticPr fontId="2"/>
  </si>
  <si>
    <t>減免対象</t>
    <rPh sb="0" eb="2">
      <t>ゲンメン</t>
    </rPh>
    <rPh sb="2" eb="4">
      <t>タイショウ</t>
    </rPh>
    <phoneticPr fontId="2"/>
  </si>
  <si>
    <t>単価</t>
    <rPh sb="0" eb="2">
      <t>タンカ</t>
    </rPh>
    <phoneticPr fontId="2"/>
  </si>
  <si>
    <t>利用
者数</t>
    <rPh sb="0" eb="2">
      <t>リヨウ</t>
    </rPh>
    <rPh sb="3" eb="4">
      <t>シャ</t>
    </rPh>
    <rPh sb="4" eb="5">
      <t>スウ</t>
    </rPh>
    <phoneticPr fontId="2"/>
  </si>
  <si>
    <t>合計</t>
    <rPh sb="0" eb="2">
      <t>ゴウケイ</t>
    </rPh>
    <phoneticPr fontId="2"/>
  </si>
  <si>
    <t>減免
申請</t>
    <rPh sb="0" eb="2">
      <t>ゲンメン</t>
    </rPh>
    <rPh sb="3" eb="5">
      <t>シンセイ</t>
    </rPh>
    <phoneticPr fontId="2"/>
  </si>
  <si>
    <t>(１泊目)</t>
    <rPh sb="2" eb="3">
      <t>ハク</t>
    </rPh>
    <rPh sb="3" eb="4">
      <t>メ</t>
    </rPh>
    <phoneticPr fontId="2"/>
  </si>
  <si>
    <t>(２泊目)</t>
    <rPh sb="2" eb="3">
      <t>ハク</t>
    </rPh>
    <rPh sb="3" eb="4">
      <t>メ</t>
    </rPh>
    <phoneticPr fontId="2"/>
  </si>
  <si>
    <t>(３泊目)</t>
    <rPh sb="2" eb="3">
      <t>ハク</t>
    </rPh>
    <rPh sb="3" eb="4">
      <t>メ</t>
    </rPh>
    <phoneticPr fontId="2"/>
  </si>
  <si>
    <t>(４泊目)</t>
    <rPh sb="2" eb="3">
      <t>ハク</t>
    </rPh>
    <rPh sb="3" eb="4">
      <t>メ</t>
    </rPh>
    <phoneticPr fontId="2"/>
  </si>
  <si>
    <t>(５泊目)</t>
    <rPh sb="2" eb="3">
      <t>ハク</t>
    </rPh>
    <rPh sb="3" eb="4">
      <t>メ</t>
    </rPh>
    <phoneticPr fontId="2"/>
  </si>
  <si>
    <t>(６泊目)</t>
    <rPh sb="2" eb="3">
      <t>ハク</t>
    </rPh>
    <rPh sb="3" eb="4">
      <t>メ</t>
    </rPh>
    <phoneticPr fontId="2"/>
  </si>
  <si>
    <t>(７泊目)</t>
    <rPh sb="2" eb="3">
      <t>ハク</t>
    </rPh>
    <rPh sb="3" eb="4">
      <t>メ</t>
    </rPh>
    <phoneticPr fontId="2"/>
  </si>
  <si>
    <t>(８泊目)</t>
    <rPh sb="2" eb="3">
      <t>ハク</t>
    </rPh>
    <rPh sb="3" eb="4">
      <t>メ</t>
    </rPh>
    <phoneticPr fontId="2"/>
  </si>
  <si>
    <t>(９泊目)</t>
    <rPh sb="2" eb="3">
      <t>ハク</t>
    </rPh>
    <rPh sb="3" eb="4">
      <t>メ</t>
    </rPh>
    <phoneticPr fontId="2"/>
  </si>
  <si>
    <t>(１０泊目)</t>
    <rPh sb="3" eb="4">
      <t>ハク</t>
    </rPh>
    <rPh sb="4" eb="5">
      <t>メ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</si>
  <si>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</si>
  <si>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</si>
  <si>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人数</t>
    <rPh sb="0" eb="2">
      <t>ニンズウ</t>
    </rPh>
    <phoneticPr fontId="2"/>
  </si>
  <si>
    <t>料金対象</t>
    <rPh sb="0" eb="2">
      <t>リョウキン</t>
    </rPh>
    <rPh sb="2" eb="4">
      <t>タイショウ</t>
    </rPh>
    <phoneticPr fontId="2"/>
  </si>
  <si>
    <t>料金</t>
    <rPh sb="0" eb="2">
      <t>リョウキン</t>
    </rPh>
    <phoneticPr fontId="2"/>
  </si>
  <si>
    <t>記号</t>
    <rPh sb="0" eb="2">
      <t>キゴウ</t>
    </rPh>
    <phoneticPr fontId="2"/>
  </si>
  <si>
    <t>長期</t>
    <rPh sb="0" eb="2">
      <t>チョウキ</t>
    </rPh>
    <phoneticPr fontId="2"/>
  </si>
  <si>
    <t>大規模</t>
    <rPh sb="0" eb="3">
      <t>ダイキボ</t>
    </rPh>
    <phoneticPr fontId="2"/>
  </si>
  <si>
    <t>日数</t>
    <rPh sb="0" eb="2">
      <t>ニッスウ</t>
    </rPh>
    <phoneticPr fontId="2"/>
  </si>
  <si>
    <t>小学生</t>
  </si>
  <si>
    <t>/泊</t>
    <rPh sb="1" eb="2">
      <t>ハク</t>
    </rPh>
    <phoneticPr fontId="2"/>
  </si>
  <si>
    <t>減免</t>
    <rPh sb="0" eb="2">
      <t>ゲンメン</t>
    </rPh>
    <phoneticPr fontId="2"/>
  </si>
  <si>
    <t>指導者・関係者</t>
    <rPh sb="0" eb="3">
      <t>シドウシャ</t>
    </rPh>
    <rPh sb="4" eb="7">
      <t>カンケイシャ</t>
    </rPh>
    <phoneticPr fontId="2"/>
  </si>
  <si>
    <t>中学生</t>
  </si>
  <si>
    <t>▼選択してください</t>
    <rPh sb="1" eb="3">
      <t>センタク</t>
    </rPh>
    <phoneticPr fontId="2"/>
  </si>
  <si>
    <t>30歳以上</t>
  </si>
  <si>
    <t>29歳以下</t>
  </si>
  <si>
    <t>▼選択</t>
    <rPh sb="1" eb="3">
      <t>センタク</t>
    </rPh>
    <phoneticPr fontId="2"/>
  </si>
  <si>
    <t>宿泊</t>
    <rPh sb="0" eb="2">
      <t>シュクハク</t>
    </rPh>
    <phoneticPr fontId="2"/>
  </si>
  <si>
    <t>-</t>
    <phoneticPr fontId="2"/>
  </si>
  <si>
    <t>④講師室等</t>
    <rPh sb="1" eb="3">
      <t>コウシ</t>
    </rPh>
    <rPh sb="3" eb="4">
      <t>シツ</t>
    </rPh>
    <rPh sb="4" eb="5">
      <t>トウ</t>
    </rPh>
    <phoneticPr fontId="2"/>
  </si>
  <si>
    <t>項目名</t>
    <rPh sb="0" eb="2">
      <t>コウモク</t>
    </rPh>
    <rPh sb="2" eb="3">
      <t>メイ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</si>
  <si>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</si>
  <si>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</si>
  <si>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金額</t>
    <rPh sb="0" eb="2">
      <t>キンガク</t>
    </rPh>
    <phoneticPr fontId="2"/>
  </si>
  <si>
    <t>あかぎ登山（鍋割山コース）</t>
  </si>
  <si>
    <t>リーダー浴室（1室1時間500円）</t>
    <rPh sb="4" eb="6">
      <t>ヨクシツ</t>
    </rPh>
    <rPh sb="8" eb="9">
      <t>シツ</t>
    </rPh>
    <rPh sb="10" eb="12">
      <t>ジカン</t>
    </rPh>
    <rPh sb="15" eb="16">
      <t>エン</t>
    </rPh>
    <phoneticPr fontId="11"/>
  </si>
  <si>
    <t>特別講師棟：1泊　1,630円/人</t>
    <rPh sb="0" eb="2">
      <t>トクベツ</t>
    </rPh>
    <rPh sb="2" eb="4">
      <t>コウシ</t>
    </rPh>
    <rPh sb="4" eb="5">
      <t>トウ</t>
    </rPh>
    <rPh sb="7" eb="8">
      <t>ハク</t>
    </rPh>
    <rPh sb="14" eb="15">
      <t>エン</t>
    </rPh>
    <rPh sb="16" eb="17">
      <t>ニン</t>
    </rPh>
    <phoneticPr fontId="11"/>
  </si>
  <si>
    <t>赤城山学習</t>
    <rPh sb="4" eb="5">
      <t>シュウ</t>
    </rPh>
    <phoneticPr fontId="11"/>
  </si>
  <si>
    <t>▼選択してください</t>
  </si>
  <si>
    <t>計</t>
    <rPh sb="0" eb="1">
      <t>ケイ</t>
    </rPh>
    <phoneticPr fontId="2"/>
  </si>
  <si>
    <t>Ⓒ(独)国立青少年教育振興機構　Ver.20231211</t>
    <phoneticPr fontId="2"/>
  </si>
  <si>
    <t>検索①</t>
    <rPh sb="0" eb="2">
      <t>ケンサク</t>
    </rPh>
    <phoneticPr fontId="2"/>
  </si>
  <si>
    <t>検索②</t>
    <rPh sb="0" eb="2">
      <t>ケンサク</t>
    </rPh>
    <phoneticPr fontId="2"/>
  </si>
  <si>
    <t>検索③</t>
    <rPh sb="0" eb="2">
      <t>ケンサク</t>
    </rPh>
    <phoneticPr fontId="2"/>
  </si>
  <si>
    <t>検索④</t>
    <phoneticPr fontId="2"/>
  </si>
  <si>
    <t>検索⑤</t>
    <rPh sb="0" eb="2">
      <t>ケンサク</t>
    </rPh>
    <phoneticPr fontId="2"/>
  </si>
  <si>
    <t>検索⑦</t>
    <rPh sb="0" eb="2">
      <t>ケンサク</t>
    </rPh>
    <phoneticPr fontId="2"/>
  </si>
  <si>
    <t>検索⑧</t>
    <rPh sb="0" eb="2">
      <t>ケンサク</t>
    </rPh>
    <phoneticPr fontId="2"/>
  </si>
  <si>
    <t>区分</t>
    <rPh sb="0" eb="2">
      <t>クブン</t>
    </rPh>
    <phoneticPr fontId="2"/>
  </si>
  <si>
    <t>宿泊別</t>
    <rPh sb="0" eb="2">
      <t>シュクハク</t>
    </rPh>
    <rPh sb="2" eb="3">
      <t>ベツ</t>
    </rPh>
    <phoneticPr fontId="2"/>
  </si>
  <si>
    <t>選択肢</t>
    <rPh sb="0" eb="3">
      <t>センタクシ</t>
    </rPh>
    <phoneticPr fontId="2"/>
  </si>
  <si>
    <t>合成</t>
    <rPh sb="0" eb="2">
      <t>ゴウセイ</t>
    </rPh>
    <phoneticPr fontId="2"/>
  </si>
  <si>
    <t>判定</t>
    <rPh sb="0" eb="2">
      <t>ハンテイ</t>
    </rPh>
    <phoneticPr fontId="2"/>
  </si>
  <si>
    <t>合成1</t>
    <rPh sb="0" eb="2">
      <t>ゴウセイ</t>
    </rPh>
    <phoneticPr fontId="2"/>
  </si>
  <si>
    <t>合成2</t>
    <rPh sb="0" eb="2">
      <t>ゴウセイ</t>
    </rPh>
    <phoneticPr fontId="2"/>
  </si>
  <si>
    <t>未就学児（年少未満）</t>
    <rPh sb="0" eb="4">
      <t>ミシュウガクジ</t>
    </rPh>
    <rPh sb="5" eb="7">
      <t>ネンショウ</t>
    </rPh>
    <rPh sb="7" eb="9">
      <t>ミマン</t>
    </rPh>
    <phoneticPr fontId="2"/>
  </si>
  <si>
    <t>ア</t>
    <phoneticPr fontId="2"/>
  </si>
  <si>
    <t>X</t>
    <phoneticPr fontId="2"/>
  </si>
  <si>
    <t>α</t>
    <phoneticPr fontId="2"/>
  </si>
  <si>
    <t>C</t>
    <phoneticPr fontId="2"/>
  </si>
  <si>
    <t>▼選択してください</t>
    <phoneticPr fontId="2"/>
  </si>
  <si>
    <t>未就学児（年少未満）</t>
    <phoneticPr fontId="2"/>
  </si>
  <si>
    <t>未就学児（年少以上）</t>
    <rPh sb="5" eb="7">
      <t>ネンショウ</t>
    </rPh>
    <rPh sb="7" eb="9">
      <t>イジョウ</t>
    </rPh>
    <phoneticPr fontId="2"/>
  </si>
  <si>
    <t>A</t>
    <phoneticPr fontId="2"/>
  </si>
  <si>
    <t>小学生</t>
    <phoneticPr fontId="2"/>
  </si>
  <si>
    <t>中学生</t>
    <phoneticPr fontId="2"/>
  </si>
  <si>
    <t>高校生</t>
    <phoneticPr fontId="2"/>
  </si>
  <si>
    <t>高校生</t>
  </si>
  <si>
    <t>中等教育学校生</t>
    <phoneticPr fontId="2"/>
  </si>
  <si>
    <t>中等教育学校生</t>
  </si>
  <si>
    <t>専修学校生、各種学校生</t>
    <phoneticPr fontId="2"/>
  </si>
  <si>
    <t>専修学校生、各種学校生</t>
  </si>
  <si>
    <t>大学生（短大、高専）</t>
  </si>
  <si>
    <t>イ</t>
    <phoneticPr fontId="2"/>
  </si>
  <si>
    <t>B</t>
    <phoneticPr fontId="2"/>
  </si>
  <si>
    <t>29歳以下</t>
    <phoneticPr fontId="2"/>
  </si>
  <si>
    <t>30歳以上</t>
    <phoneticPr fontId="2"/>
  </si>
  <si>
    <t>Y</t>
    <phoneticPr fontId="2"/>
  </si>
  <si>
    <t>β</t>
    <phoneticPr fontId="2"/>
  </si>
  <si>
    <t>該当無</t>
    <rPh sb="0" eb="2">
      <t>ガイトウ</t>
    </rPh>
    <rPh sb="2" eb="3">
      <t>ナ</t>
    </rPh>
    <phoneticPr fontId="2"/>
  </si>
  <si>
    <t>β</t>
  </si>
  <si>
    <t>α</t>
  </si>
  <si>
    <t>追加用1</t>
    <rPh sb="0" eb="2">
      <t>ツイカ</t>
    </rPh>
    <rPh sb="2" eb="3">
      <t>ヨウ</t>
    </rPh>
    <phoneticPr fontId="2"/>
  </si>
  <si>
    <t>追加用2</t>
    <rPh sb="0" eb="2">
      <t>ツイカ</t>
    </rPh>
    <rPh sb="2" eb="3">
      <t>ヨウ</t>
    </rPh>
    <phoneticPr fontId="2"/>
  </si>
  <si>
    <t>追加用3</t>
    <rPh sb="0" eb="2">
      <t>ツイカ</t>
    </rPh>
    <rPh sb="2" eb="3">
      <t>ヨウ</t>
    </rPh>
    <phoneticPr fontId="2"/>
  </si>
  <si>
    <t>追加用4</t>
    <rPh sb="0" eb="2">
      <t>ツイカ</t>
    </rPh>
    <rPh sb="2" eb="3">
      <t>ヨウ</t>
    </rPh>
    <phoneticPr fontId="2"/>
  </si>
  <si>
    <t>追加用5</t>
    <rPh sb="0" eb="2">
      <t>ツイカ</t>
    </rPh>
    <rPh sb="2" eb="3">
      <t>ヨウ</t>
    </rPh>
    <phoneticPr fontId="2"/>
  </si>
  <si>
    <t>追加用6</t>
    <rPh sb="0" eb="2">
      <t>ツイカ</t>
    </rPh>
    <rPh sb="2" eb="3">
      <t>ヨウ</t>
    </rPh>
    <phoneticPr fontId="2"/>
  </si>
  <si>
    <t>追加用7</t>
    <rPh sb="0" eb="2">
      <t>ツイカ</t>
    </rPh>
    <rPh sb="2" eb="3">
      <t>ヨウ</t>
    </rPh>
    <phoneticPr fontId="2"/>
  </si>
  <si>
    <t>宿泊棟</t>
    <rPh sb="2" eb="3">
      <t>トウ</t>
    </rPh>
    <phoneticPr fontId="2"/>
  </si>
  <si>
    <t>キャンプセンター</t>
    <phoneticPr fontId="2"/>
  </si>
  <si>
    <t>日帰り</t>
    <rPh sb="0" eb="2">
      <t>ヒガエ</t>
    </rPh>
    <phoneticPr fontId="2"/>
  </si>
  <si>
    <t>宿泊棟</t>
    <rPh sb="0" eb="2">
      <t>シュクハク</t>
    </rPh>
    <rPh sb="2" eb="3">
      <t>トウ</t>
    </rPh>
    <phoneticPr fontId="2"/>
  </si>
  <si>
    <t>宿泊棟</t>
    <rPh sb="0" eb="3">
      <t>シュクハクトウ</t>
    </rPh>
    <phoneticPr fontId="2"/>
  </si>
  <si>
    <t>日帰り</t>
    <phoneticPr fontId="2"/>
  </si>
  <si>
    <t>②活動プログラム指導料（特定活動研修実施経費）</t>
    <rPh sb="1" eb="3">
      <t>カツドウ</t>
    </rPh>
    <rPh sb="8" eb="11">
      <t>シドウリョウ</t>
    </rPh>
    <rPh sb="12" eb="22">
      <t>トクテイカツドウケンシュウジッシケイヒ</t>
    </rPh>
    <phoneticPr fontId="2"/>
  </si>
  <si>
    <t>【青少年団体】</t>
    <rPh sb="1" eb="4">
      <t>セイショウネン</t>
    </rPh>
    <rPh sb="4" eb="6">
      <t>ダンタイ</t>
    </rPh>
    <phoneticPr fontId="11"/>
  </si>
  <si>
    <t>【一般団体】</t>
    <rPh sb="1" eb="3">
      <t>イッパン</t>
    </rPh>
    <rPh sb="3" eb="5">
      <t>ダンタイ</t>
    </rPh>
    <phoneticPr fontId="2"/>
  </si>
  <si>
    <t>マウンテンバイク：200円/人</t>
    <rPh sb="12" eb="13">
      <t>エン</t>
    </rPh>
    <phoneticPr fontId="2"/>
  </si>
  <si>
    <t>スポーツクライミング：170円/人</t>
    <rPh sb="14" eb="15">
      <t>エン</t>
    </rPh>
    <phoneticPr fontId="2"/>
  </si>
  <si>
    <t>カヌー（ショートツーリング）：1,030円/人</t>
    <rPh sb="20" eb="21">
      <t>エン</t>
    </rPh>
    <phoneticPr fontId="2"/>
  </si>
  <si>
    <t>カヌー（ロングツーリング）：2,500円/人</t>
    <rPh sb="19" eb="20">
      <t>エン</t>
    </rPh>
    <phoneticPr fontId="2"/>
  </si>
  <si>
    <t>エアロビクスダンス：80円/人</t>
    <rPh sb="12" eb="13">
      <t>エン</t>
    </rPh>
    <phoneticPr fontId="2"/>
  </si>
  <si>
    <t>座禅：80円/人</t>
    <rPh sb="5" eb="6">
      <t>エン</t>
    </rPh>
    <phoneticPr fontId="2"/>
  </si>
  <si>
    <t>自然観察：130円/人</t>
    <rPh sb="8" eb="9">
      <t>エン</t>
    </rPh>
    <phoneticPr fontId="2"/>
  </si>
  <si>
    <t>天体観察：170円/人</t>
    <rPh sb="8" eb="9">
      <t>エン</t>
    </rPh>
    <phoneticPr fontId="2"/>
  </si>
  <si>
    <t>ウォークラリー：50円/人</t>
    <rPh sb="10" eb="11">
      <t>エン</t>
    </rPh>
    <phoneticPr fontId="2"/>
  </si>
  <si>
    <t>スコアオリエンテーリング：50円/人</t>
    <rPh sb="15" eb="16">
      <t>エン</t>
    </rPh>
    <phoneticPr fontId="2"/>
  </si>
  <si>
    <t>グループワークゲーム：50円/人</t>
    <rPh sb="13" eb="14">
      <t>エン</t>
    </rPh>
    <phoneticPr fontId="2"/>
  </si>
  <si>
    <t>レクリエーション（キャンプファイヤー）：50円/人</t>
    <rPh sb="22" eb="23">
      <t>エン</t>
    </rPh>
    <phoneticPr fontId="2"/>
  </si>
  <si>
    <t>クラフト（竹とんぼ）：6,300円/回</t>
    <rPh sb="16" eb="17">
      <t>エン</t>
    </rPh>
    <rPh sb="18" eb="19">
      <t>カイ</t>
    </rPh>
    <phoneticPr fontId="2"/>
  </si>
  <si>
    <t>茶道：6,700円/回</t>
    <rPh sb="8" eb="9">
      <t>エン</t>
    </rPh>
    <rPh sb="10" eb="11">
      <t>カイ</t>
    </rPh>
    <phoneticPr fontId="2"/>
  </si>
  <si>
    <t>グラウンド（全面）：1,500円/回</t>
    <rPh sb="6" eb="8">
      <t>ゼンメン</t>
    </rPh>
    <rPh sb="15" eb="16">
      <t>エン</t>
    </rPh>
    <phoneticPr fontId="11"/>
  </si>
  <si>
    <t>グラウンド（半面）：750円/回</t>
    <rPh sb="6" eb="8">
      <t>ハンメン</t>
    </rPh>
    <rPh sb="13" eb="14">
      <t>エン</t>
    </rPh>
    <phoneticPr fontId="11"/>
  </si>
  <si>
    <t>テニスコート(１面)：300円/回</t>
    <rPh sb="8" eb="9">
      <t>メン</t>
    </rPh>
    <rPh sb="14" eb="15">
      <t>エン</t>
    </rPh>
    <phoneticPr fontId="2"/>
  </si>
  <si>
    <t>テニスコート(２面)：600円/回</t>
    <rPh sb="8" eb="9">
      <t>メン</t>
    </rPh>
    <rPh sb="14" eb="15">
      <t>エン</t>
    </rPh>
    <phoneticPr fontId="2"/>
  </si>
  <si>
    <t>テニスコート(３面)：900円/回</t>
    <rPh sb="8" eb="9">
      <t>メン</t>
    </rPh>
    <rPh sb="14" eb="15">
      <t>エン</t>
    </rPh>
    <phoneticPr fontId="2"/>
  </si>
  <si>
    <t>テニスコート(４面)：1,200円/回</t>
    <rPh sb="8" eb="9">
      <t>メン</t>
    </rPh>
    <rPh sb="16" eb="17">
      <t>エン</t>
    </rPh>
    <phoneticPr fontId="2"/>
  </si>
  <si>
    <t>グラウンド（全面）：6,000円/回</t>
    <rPh sb="6" eb="8">
      <t>ゼンメン</t>
    </rPh>
    <rPh sb="15" eb="16">
      <t>エン</t>
    </rPh>
    <phoneticPr fontId="11"/>
  </si>
  <si>
    <t>グラウンド（半面）：3,000円/回</t>
    <rPh sb="6" eb="8">
      <t>ハンメン</t>
    </rPh>
    <rPh sb="15" eb="16">
      <t>エン</t>
    </rPh>
    <phoneticPr fontId="11"/>
  </si>
  <si>
    <t>テニスコート(１面)：1,200円/回</t>
    <rPh sb="8" eb="9">
      <t>メン</t>
    </rPh>
    <rPh sb="16" eb="17">
      <t>エン</t>
    </rPh>
    <phoneticPr fontId="2"/>
  </si>
  <si>
    <t>テニスコート(２面)：2,400円/回</t>
    <rPh sb="8" eb="9">
      <t>メン</t>
    </rPh>
    <rPh sb="16" eb="17">
      <t>エン</t>
    </rPh>
    <phoneticPr fontId="2"/>
  </si>
  <si>
    <t>テニスコート(３面)：3,600円/回</t>
    <rPh sb="8" eb="9">
      <t>メン</t>
    </rPh>
    <rPh sb="16" eb="17">
      <t>エン</t>
    </rPh>
    <phoneticPr fontId="2"/>
  </si>
  <si>
    <t>テニスコート(４面)：4,800円/回</t>
    <rPh sb="8" eb="9">
      <t>メン</t>
    </rPh>
    <rPh sb="16" eb="17">
      <t>エン</t>
    </rPh>
    <phoneticPr fontId="2"/>
  </si>
  <si>
    <t>講師室：810円/部屋</t>
    <rPh sb="0" eb="2">
      <t>コウシ</t>
    </rPh>
    <rPh sb="2" eb="3">
      <t>シツ</t>
    </rPh>
    <rPh sb="7" eb="8">
      <t>エン</t>
    </rPh>
    <rPh sb="9" eb="11">
      <t>ヘヤ</t>
    </rPh>
    <phoneticPr fontId="11"/>
  </si>
  <si>
    <t>③夜間照明料金</t>
    <rPh sb="1" eb="3">
      <t>ヤカン</t>
    </rPh>
    <rPh sb="3" eb="5">
      <t>ショウメイ</t>
    </rPh>
    <rPh sb="5" eb="7">
      <t>リョウキン</t>
    </rPh>
    <phoneticPr fontId="2"/>
  </si>
  <si>
    <t>国立大洲青少年交流の家　経費計算表</t>
    <rPh sb="2" eb="4">
      <t>オオズ</t>
    </rPh>
    <rPh sb="7" eb="9">
      <t>コウリュウ</t>
    </rPh>
    <rPh sb="12" eb="14">
      <t>ケイヒ</t>
    </rPh>
    <rPh sb="14" eb="17">
      <t>ケイサンヒョウ</t>
    </rPh>
    <phoneticPr fontId="2"/>
  </si>
  <si>
    <t>交流の家請求分</t>
    <rPh sb="0" eb="2">
      <t>コウリュウ</t>
    </rPh>
    <rPh sb="3" eb="4">
      <t>イエ</t>
    </rPh>
    <rPh sb="4" eb="7">
      <t>セイキュウブン</t>
    </rPh>
    <phoneticPr fontId="2"/>
  </si>
  <si>
    <t>検索⑥</t>
    <rPh sb="0" eb="2">
      <t>ケンサク</t>
    </rPh>
    <phoneticPr fontId="2"/>
  </si>
  <si>
    <t>数量</t>
    <rPh sb="0" eb="2">
      <t>スウリョウ</t>
    </rPh>
    <phoneticPr fontId="2"/>
  </si>
  <si>
    <t>費用</t>
    <rPh sb="0" eb="2">
      <t>ヒヨウ</t>
    </rPh>
    <phoneticPr fontId="2"/>
  </si>
  <si>
    <t>レストラン</t>
    <phoneticPr fontId="2"/>
  </si>
  <si>
    <t>野外炊飯</t>
    <rPh sb="0" eb="4">
      <t>ヤガイスイハン</t>
    </rPh>
    <phoneticPr fontId="2"/>
  </si>
  <si>
    <t>□朝食</t>
    <rPh sb="1" eb="3">
      <t>チョウショク</t>
    </rPh>
    <phoneticPr fontId="2"/>
  </si>
  <si>
    <t>□昼食</t>
    <rPh sb="1" eb="3">
      <t>チュウショク</t>
    </rPh>
    <phoneticPr fontId="2"/>
  </si>
  <si>
    <t>□夕食</t>
    <rPh sb="1" eb="3">
      <t>ユウショク</t>
    </rPh>
    <phoneticPr fontId="2"/>
  </si>
  <si>
    <t>〇朝食</t>
    <rPh sb="1" eb="3">
      <t>チョウショク</t>
    </rPh>
    <phoneticPr fontId="2"/>
  </si>
  <si>
    <t>〇昼食</t>
    <rPh sb="1" eb="3">
      <t>チュウショク</t>
    </rPh>
    <phoneticPr fontId="2"/>
  </si>
  <si>
    <t>〇夕食</t>
    <rPh sb="1" eb="3">
      <t>ユウショク</t>
    </rPh>
    <phoneticPr fontId="2"/>
  </si>
  <si>
    <t>〇集団宿泊【小学校】での利用</t>
    <rPh sb="1" eb="3">
      <t>シュウダン</t>
    </rPh>
    <rPh sb="3" eb="5">
      <t>シュクハク</t>
    </rPh>
    <rPh sb="6" eb="9">
      <t>ショウガッコウ</t>
    </rPh>
    <rPh sb="12" eb="14">
      <t>リヨウ</t>
    </rPh>
    <phoneticPr fontId="2"/>
  </si>
  <si>
    <t>〇集団宿泊【小学校】以外での利用</t>
    <rPh sb="1" eb="3">
      <t>シュウダン</t>
    </rPh>
    <rPh sb="3" eb="5">
      <t>シュクハク</t>
    </rPh>
    <rPh sb="6" eb="9">
      <t>ショウガッコウ</t>
    </rPh>
    <rPh sb="10" eb="12">
      <t>イガイ</t>
    </rPh>
    <rPh sb="14" eb="16">
      <t>リヨウ</t>
    </rPh>
    <phoneticPr fontId="2"/>
  </si>
  <si>
    <t>〇野外炊飯</t>
    <rPh sb="1" eb="3">
      <t>ヤガイ</t>
    </rPh>
    <rPh sb="3" eb="5">
      <t>スイハン</t>
    </rPh>
    <phoneticPr fontId="2"/>
  </si>
  <si>
    <t>〇カレーライス</t>
    <phoneticPr fontId="2"/>
  </si>
  <si>
    <t>〇焼きそば</t>
    <rPh sb="1" eb="2">
      <t>ヤ</t>
    </rPh>
    <phoneticPr fontId="2"/>
  </si>
  <si>
    <t>〇ポトフ＆パン</t>
    <phoneticPr fontId="2"/>
  </si>
  <si>
    <t>〇焼肉Aコース</t>
    <rPh sb="1" eb="3">
      <t>ヤキニク</t>
    </rPh>
    <phoneticPr fontId="2"/>
  </si>
  <si>
    <t>〇焼肉Bコース</t>
    <rPh sb="1" eb="3">
      <t>ヤキニク</t>
    </rPh>
    <phoneticPr fontId="2"/>
  </si>
  <si>
    <t>〇焼き魚</t>
    <rPh sb="1" eb="2">
      <t>ヤ</t>
    </rPh>
    <rPh sb="3" eb="4">
      <t>ザカナ</t>
    </rPh>
    <phoneticPr fontId="2"/>
  </si>
  <si>
    <t>〇目玉焼き</t>
    <rPh sb="1" eb="4">
      <t>メダマヤ</t>
    </rPh>
    <phoneticPr fontId="2"/>
  </si>
  <si>
    <t>〇野菜炒め</t>
    <rPh sb="1" eb="3">
      <t>ヤサイ</t>
    </rPh>
    <rPh sb="3" eb="4">
      <t>イタ</t>
    </rPh>
    <phoneticPr fontId="2"/>
  </si>
  <si>
    <t>□中学生以上</t>
    <rPh sb="1" eb="4">
      <t>チュウガクセイ</t>
    </rPh>
    <rPh sb="4" eb="6">
      <t>イジョウ</t>
    </rPh>
    <phoneticPr fontId="2"/>
  </si>
  <si>
    <t>□小学生</t>
    <rPh sb="1" eb="4">
      <t>ショウガクセイ</t>
    </rPh>
    <phoneticPr fontId="2"/>
  </si>
  <si>
    <t>□レストラン</t>
    <phoneticPr fontId="2"/>
  </si>
  <si>
    <t>△お弁当</t>
    <rPh sb="2" eb="4">
      <t>ベントウ</t>
    </rPh>
    <phoneticPr fontId="2"/>
  </si>
  <si>
    <t>△幕の内弁当【A】</t>
    <rPh sb="1" eb="2">
      <t>マク</t>
    </rPh>
    <rPh sb="3" eb="4">
      <t>ウチ</t>
    </rPh>
    <rPh sb="4" eb="6">
      <t>ベントウ</t>
    </rPh>
    <phoneticPr fontId="2"/>
  </si>
  <si>
    <t>△幕の内弁当【B】</t>
    <rPh sb="1" eb="2">
      <t>マク</t>
    </rPh>
    <rPh sb="3" eb="4">
      <t>ウチ</t>
    </rPh>
    <rPh sb="4" eb="6">
      <t>ベントウ</t>
    </rPh>
    <phoneticPr fontId="2"/>
  </si>
  <si>
    <t>△おかずおむすびセット</t>
    <phoneticPr fontId="2"/>
  </si>
  <si>
    <t>△パンセット</t>
    <phoneticPr fontId="2"/>
  </si>
  <si>
    <t>◇テーブルマナー</t>
    <phoneticPr fontId="2"/>
  </si>
  <si>
    <t>◇Aコース(５品)</t>
    <rPh sb="7" eb="8">
      <t>シナ</t>
    </rPh>
    <phoneticPr fontId="2"/>
  </si>
  <si>
    <t>◇Bコース(７品)</t>
    <rPh sb="7" eb="8">
      <t>シナ</t>
    </rPh>
    <phoneticPr fontId="2"/>
  </si>
  <si>
    <t>□レストラン</t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</si>
  <si>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</si>
  <si>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</si>
  <si>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△お弁当</t>
    <rPh sb="2" eb="4">
      <t>ベントウ</t>
    </rPh>
    <phoneticPr fontId="2"/>
  </si>
  <si>
    <t>金額</t>
    <rPh sb="0" eb="2">
      <t>キンガク</t>
    </rPh>
    <phoneticPr fontId="2"/>
  </si>
  <si>
    <t>合成3</t>
    <rPh sb="0" eb="2">
      <t>ゴウセイ</t>
    </rPh>
    <phoneticPr fontId="2"/>
  </si>
  <si>
    <t>検索⑨</t>
    <rPh sb="0" eb="2">
      <t>ケンサク</t>
    </rPh>
    <phoneticPr fontId="2"/>
  </si>
  <si>
    <t>検索⑩</t>
    <rPh sb="0" eb="2">
      <t>ケンサク</t>
    </rPh>
    <phoneticPr fontId="2"/>
  </si>
  <si>
    <t>レストラン請求分</t>
    <rPh sb="5" eb="8">
      <t>セイキュウブン</t>
    </rPh>
    <phoneticPr fontId="2"/>
  </si>
  <si>
    <t>パック飲料(200ｍｌ)：100円/本</t>
    <rPh sb="3" eb="5">
      <t>インリョウ</t>
    </rPh>
    <rPh sb="16" eb="17">
      <t>エン</t>
    </rPh>
    <rPh sb="18" eb="19">
      <t>ホン</t>
    </rPh>
    <phoneticPr fontId="2"/>
  </si>
  <si>
    <t>ペットボトル飲料【水】：130円/本</t>
    <phoneticPr fontId="2"/>
  </si>
  <si>
    <t>ペットボトル飲料【水以外】：160円/本</t>
    <rPh sb="10" eb="12">
      <t>イガイ</t>
    </rPh>
    <phoneticPr fontId="2"/>
  </si>
  <si>
    <t>麦茶：500円/8ℓ</t>
    <rPh sb="6" eb="7">
      <t>エン</t>
    </rPh>
    <phoneticPr fontId="2"/>
  </si>
  <si>
    <t>おにぎり：130円/個</t>
    <rPh sb="8" eb="9">
      <t>エン</t>
    </rPh>
    <rPh sb="10" eb="11">
      <t>コ</t>
    </rPh>
    <phoneticPr fontId="2"/>
  </si>
  <si>
    <t>パン：140円/個</t>
    <rPh sb="6" eb="7">
      <t>エン</t>
    </rPh>
    <rPh sb="8" eb="9">
      <t>コ</t>
    </rPh>
    <phoneticPr fontId="2"/>
  </si>
  <si>
    <t>オードブル：2,500円～</t>
    <rPh sb="11" eb="12">
      <t>エン</t>
    </rPh>
    <phoneticPr fontId="2"/>
  </si>
  <si>
    <t>板氷：350円/1.7ｋｇ</t>
    <rPh sb="6" eb="7">
      <t>エン</t>
    </rPh>
    <phoneticPr fontId="2"/>
  </si>
  <si>
    <t>氷：340円/ｋｇ</t>
    <rPh sb="5" eb="6">
      <t>エン</t>
    </rPh>
    <phoneticPr fontId="2"/>
  </si>
  <si>
    <t>つぶ氷：100円/ｋｇ</t>
    <rPh sb="7" eb="8">
      <t>エン</t>
    </rPh>
    <phoneticPr fontId="2"/>
  </si>
  <si>
    <t>アイスクリーム：160円/本　※20本から注文可</t>
    <rPh sb="11" eb="12">
      <t>エン</t>
    </rPh>
    <rPh sb="13" eb="14">
      <t>ホン</t>
    </rPh>
    <rPh sb="18" eb="19">
      <t>ホン</t>
    </rPh>
    <rPh sb="21" eb="23">
      <t>チュウモン</t>
    </rPh>
    <rPh sb="23" eb="24">
      <t>カ</t>
    </rPh>
    <phoneticPr fontId="2"/>
  </si>
  <si>
    <t>⑥飲み物他</t>
    <rPh sb="1" eb="2">
      <t>ノ</t>
    </rPh>
    <rPh sb="3" eb="4">
      <t>モノ</t>
    </rPh>
    <rPh sb="4" eb="5">
      <t>ホカ</t>
    </rPh>
    <phoneticPr fontId="2"/>
  </si>
  <si>
    <t>⑦教材費等</t>
    <rPh sb="1" eb="3">
      <t>キョウザイ</t>
    </rPh>
    <rPh sb="3" eb="4">
      <t>ヒ</t>
    </rPh>
    <rPh sb="4" eb="5">
      <t>トウ</t>
    </rPh>
    <phoneticPr fontId="2"/>
  </si>
  <si>
    <t>検索⑪</t>
    <rPh sb="0" eb="2">
      <t>ケンサク</t>
    </rPh>
    <phoneticPr fontId="2"/>
  </si>
  <si>
    <t>【野外炊飯】食器用洗剤：280円/本</t>
    <rPh sb="1" eb="3">
      <t>ヤガイ</t>
    </rPh>
    <rPh sb="3" eb="5">
      <t>スイハン</t>
    </rPh>
    <rPh sb="15" eb="16">
      <t>エン</t>
    </rPh>
    <rPh sb="17" eb="18">
      <t>ホン</t>
    </rPh>
    <phoneticPr fontId="2"/>
  </si>
  <si>
    <t>【野外炊飯】液体クレンザー：290円/本</t>
    <rPh sb="1" eb="3">
      <t>ヤガイ</t>
    </rPh>
    <rPh sb="3" eb="5">
      <t>スイハン</t>
    </rPh>
    <rPh sb="6" eb="8">
      <t>エキタイ</t>
    </rPh>
    <rPh sb="17" eb="18">
      <t>エン</t>
    </rPh>
    <rPh sb="19" eb="20">
      <t>ホン</t>
    </rPh>
    <phoneticPr fontId="2"/>
  </si>
  <si>
    <t>【野外炊飯】薪：420円/束</t>
    <rPh sb="1" eb="3">
      <t>ヤガイ</t>
    </rPh>
    <rPh sb="3" eb="5">
      <t>スイハン</t>
    </rPh>
    <rPh sb="6" eb="7">
      <t>マキ</t>
    </rPh>
    <rPh sb="11" eb="12">
      <t>エン</t>
    </rPh>
    <rPh sb="13" eb="14">
      <t>タバ</t>
    </rPh>
    <phoneticPr fontId="2"/>
  </si>
  <si>
    <t>【野外炊飯】木炭：300円/ｋｇ</t>
    <rPh sb="1" eb="3">
      <t>ヤガイ</t>
    </rPh>
    <rPh sb="3" eb="5">
      <t>スイハン</t>
    </rPh>
    <rPh sb="6" eb="8">
      <t>モクタン</t>
    </rPh>
    <rPh sb="12" eb="13">
      <t>エン</t>
    </rPh>
    <phoneticPr fontId="2"/>
  </si>
  <si>
    <t>【ときが森こども冒険プログラム】各シート：30円/枚</t>
    <rPh sb="4" eb="5">
      <t>モリ</t>
    </rPh>
    <rPh sb="8" eb="10">
      <t>ボウケン</t>
    </rPh>
    <rPh sb="16" eb="17">
      <t>カク</t>
    </rPh>
    <rPh sb="23" eb="24">
      <t>エン</t>
    </rPh>
    <rPh sb="25" eb="26">
      <t>マイ</t>
    </rPh>
    <phoneticPr fontId="2"/>
  </si>
  <si>
    <t>【うちわ作り】うちわ：180円/セット</t>
    <rPh sb="4" eb="5">
      <t>ヅク</t>
    </rPh>
    <rPh sb="14" eb="15">
      <t>エン</t>
    </rPh>
    <phoneticPr fontId="2"/>
  </si>
  <si>
    <t>【うちわ作り】のり：250円/セット</t>
    <rPh sb="4" eb="5">
      <t>ヅク</t>
    </rPh>
    <rPh sb="13" eb="14">
      <t>エン</t>
    </rPh>
    <phoneticPr fontId="2"/>
  </si>
  <si>
    <t>【竹とんぼ】竹とんぼ：110円/本</t>
    <rPh sb="1" eb="2">
      <t>タケ</t>
    </rPh>
    <rPh sb="6" eb="7">
      <t>タケ</t>
    </rPh>
    <rPh sb="14" eb="15">
      <t>エン</t>
    </rPh>
    <rPh sb="16" eb="17">
      <t>ホン</t>
    </rPh>
    <phoneticPr fontId="2"/>
  </si>
  <si>
    <t>【折り紙建築】台紙：20円/枚</t>
    <rPh sb="12" eb="13">
      <t>エン</t>
    </rPh>
    <phoneticPr fontId="2"/>
  </si>
  <si>
    <t>【ティッシュデザイン】ラミネート加工：20円/枚</t>
    <rPh sb="21" eb="22">
      <t>エン</t>
    </rPh>
    <rPh sb="23" eb="24">
      <t>マイ</t>
    </rPh>
    <phoneticPr fontId="2"/>
  </si>
  <si>
    <t>【キャンドルサービス】ろうそく大(50号)：300円/本</t>
    <rPh sb="15" eb="16">
      <t>ダイ</t>
    </rPh>
    <rPh sb="19" eb="20">
      <t>ゴウ</t>
    </rPh>
    <rPh sb="25" eb="26">
      <t>エン</t>
    </rPh>
    <rPh sb="27" eb="28">
      <t>ホン</t>
    </rPh>
    <phoneticPr fontId="2"/>
  </si>
  <si>
    <t>【キャンドルサービス】ろうそく小(5号)：60円/本</t>
    <rPh sb="15" eb="16">
      <t>ショウ</t>
    </rPh>
    <rPh sb="18" eb="19">
      <t>ゴウ</t>
    </rPh>
    <rPh sb="23" eb="24">
      <t>エン</t>
    </rPh>
    <rPh sb="25" eb="26">
      <t>ホン</t>
    </rPh>
    <phoneticPr fontId="2"/>
  </si>
  <si>
    <t>【キャンプファイヤー】薪：420円/束</t>
    <rPh sb="11" eb="12">
      <t>マキ</t>
    </rPh>
    <rPh sb="16" eb="17">
      <t>エン</t>
    </rPh>
    <rPh sb="18" eb="19">
      <t>タバ</t>
    </rPh>
    <phoneticPr fontId="2"/>
  </si>
  <si>
    <t>【キャンプファイヤー】灯油：100円/ℓ</t>
    <rPh sb="11" eb="13">
      <t>トウユ</t>
    </rPh>
    <rPh sb="17" eb="18">
      <t>エン</t>
    </rPh>
    <phoneticPr fontId="2"/>
  </si>
  <si>
    <t>【キャンプファイヤー】トーチ棒：120円/本</t>
    <rPh sb="14" eb="15">
      <t>ボウ</t>
    </rPh>
    <rPh sb="19" eb="20">
      <t>エン</t>
    </rPh>
    <rPh sb="21" eb="22">
      <t>ホン</t>
    </rPh>
    <phoneticPr fontId="2"/>
  </si>
  <si>
    <t>【茶道】茶菓子：400円/人</t>
    <rPh sb="1" eb="3">
      <t>サドウ</t>
    </rPh>
    <rPh sb="4" eb="7">
      <t>チャガシ</t>
    </rPh>
    <rPh sb="11" eb="12">
      <t>エン</t>
    </rPh>
    <rPh sb="13" eb="14">
      <t>ニン</t>
    </rPh>
    <phoneticPr fontId="2"/>
  </si>
  <si>
    <t>【ストーンアート】ニス：1,600円/本</t>
    <rPh sb="17" eb="18">
      <t>エン</t>
    </rPh>
    <rPh sb="19" eb="20">
      <t>ホン</t>
    </rPh>
    <phoneticPr fontId="2"/>
  </si>
  <si>
    <t>【その他】コピー：10円/枚</t>
    <rPh sb="3" eb="4">
      <t>タ</t>
    </rPh>
    <rPh sb="11" eb="12">
      <t>エン</t>
    </rPh>
    <rPh sb="13" eb="14">
      <t>マイ</t>
    </rPh>
    <phoneticPr fontId="2"/>
  </si>
  <si>
    <t>円</t>
    <rPh sb="0" eb="1">
      <t>エン</t>
    </rPh>
    <phoneticPr fontId="2"/>
  </si>
  <si>
    <t>レストラン請求分</t>
    <rPh sb="5" eb="8">
      <t>セイキュウブン</t>
    </rPh>
    <phoneticPr fontId="2"/>
  </si>
  <si>
    <t>宿泊場所</t>
    <rPh sb="0" eb="2">
      <t>シュクハク</t>
    </rPh>
    <rPh sb="2" eb="4">
      <t>バショ</t>
    </rPh>
    <phoneticPr fontId="2"/>
  </si>
  <si>
    <t>食事種別</t>
    <rPh sb="0" eb="2">
      <t>ショクジ</t>
    </rPh>
    <rPh sb="2" eb="3">
      <t>シュ</t>
    </rPh>
    <rPh sb="3" eb="4">
      <t>ベツ</t>
    </rPh>
    <phoneticPr fontId="2"/>
  </si>
  <si>
    <t>種別詳細①</t>
    <rPh sb="0" eb="2">
      <t>シュベツ</t>
    </rPh>
    <rPh sb="2" eb="4">
      <t>ショウサイ</t>
    </rPh>
    <phoneticPr fontId="2"/>
  </si>
  <si>
    <t>種別詳細③</t>
    <phoneticPr fontId="2"/>
  </si>
  <si>
    <t>種別詳細②</t>
    <phoneticPr fontId="2"/>
  </si>
  <si>
    <t>講師室：810円/部屋</t>
    <phoneticPr fontId="2"/>
  </si>
  <si>
    <t>お弁当・テーブルマナーは種別詳細①、レストランは種別詳細②、野外炊飯は種別詳細③まで選択</t>
    <rPh sb="42" eb="44">
      <t>センタク</t>
    </rPh>
    <phoneticPr fontId="2"/>
  </si>
  <si>
    <r>
      <t>　　　　　　　　　⑤食費　　</t>
    </r>
    <r>
      <rPr>
        <b/>
        <sz val="11"/>
        <color theme="0"/>
        <rFont val="游ゴシック"/>
        <family val="3"/>
        <charset val="128"/>
      </rPr>
      <t>※左から順に入力してください。</t>
    </r>
    <rPh sb="10" eb="12">
      <t>ショクヒ</t>
    </rPh>
    <rPh sb="15" eb="16">
      <t>ヒダリ</t>
    </rPh>
    <rPh sb="18" eb="19">
      <t>ジュン</t>
    </rPh>
    <rPh sb="20" eb="22">
      <t>ニュウリョク</t>
    </rPh>
    <phoneticPr fontId="2"/>
  </si>
  <si>
    <r>
      <t>カヌー（平水版）［</t>
    </r>
    <r>
      <rPr>
        <sz val="11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  <scheme val="minor"/>
      </rPr>
      <t>人１艇］/：500円人</t>
    </r>
    <rPh sb="19" eb="20">
      <t>エン</t>
    </rPh>
    <phoneticPr fontId="2"/>
  </si>
  <si>
    <t>カヌー（平水版）［２人１艇］/：200円/人</t>
    <rPh sb="19" eb="20">
      <t>エン</t>
    </rPh>
    <phoneticPr fontId="2"/>
  </si>
  <si>
    <r>
      <t xml:space="preserve">所属
</t>
    </r>
    <r>
      <rPr>
        <b/>
        <sz val="6"/>
        <rFont val="游ゴシック"/>
        <family val="3"/>
        <charset val="128"/>
      </rPr>
      <t>※一般団体の大人｢29歳以下｣｢30歳以上｣
青少年団体の大人｢指導員・関係者｣　　　　　　　　　　</t>
    </r>
    <rPh sb="0" eb="2">
      <t>ショゾク</t>
    </rPh>
    <rPh sb="5" eb="7">
      <t>イッパン</t>
    </rPh>
    <rPh sb="7" eb="9">
      <t>ダンタイ</t>
    </rPh>
    <rPh sb="10" eb="12">
      <t>オトナ</t>
    </rPh>
    <rPh sb="15" eb="16">
      <t>サイ</t>
    </rPh>
    <rPh sb="16" eb="18">
      <t>イカ</t>
    </rPh>
    <rPh sb="22" eb="23">
      <t>サイ</t>
    </rPh>
    <rPh sb="23" eb="25">
      <t>イジョウ</t>
    </rPh>
    <rPh sb="27" eb="30">
      <t>セイショウネン</t>
    </rPh>
    <rPh sb="30" eb="32">
      <t>ダンタイ</t>
    </rPh>
    <rPh sb="33" eb="35">
      <t>オトナ</t>
    </rPh>
    <rPh sb="36" eb="38">
      <t>シドウ</t>
    </rPh>
    <rPh sb="38" eb="39">
      <t>イン</t>
    </rPh>
    <rPh sb="40" eb="43">
      <t>カンケイシャ</t>
    </rPh>
    <phoneticPr fontId="2"/>
  </si>
  <si>
    <t>【ウォークラリー】地図：15円/枚</t>
    <rPh sb="9" eb="11">
      <t>チズ</t>
    </rPh>
    <rPh sb="14" eb="15">
      <t>エン</t>
    </rPh>
    <rPh sb="16" eb="17">
      <t>マイ</t>
    </rPh>
    <phoneticPr fontId="2"/>
  </si>
  <si>
    <t>【オリエンテーリング】地図：30円/枚</t>
    <rPh sb="11" eb="13">
      <t>チズ</t>
    </rPh>
    <rPh sb="16" eb="17">
      <t>エン</t>
    </rPh>
    <rPh sb="18" eb="19">
      <t>マイ</t>
    </rPh>
    <phoneticPr fontId="2"/>
  </si>
  <si>
    <t>利用期間
(西暦)</t>
    <rPh sb="0" eb="2">
      <t>リヨウ</t>
    </rPh>
    <rPh sb="2" eb="4">
      <t>キカン</t>
    </rPh>
    <rPh sb="6" eb="8">
      <t>セイレキ</t>
    </rPh>
    <phoneticPr fontId="2"/>
  </si>
  <si>
    <t>□３歳から未就学児</t>
    <rPh sb="2" eb="3">
      <t>サイ</t>
    </rPh>
    <rPh sb="5" eb="9">
      <t>ミシュウガクジ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</si>
</sst>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20"/>
      <name val="游ゴシック"/>
      <family val="3"/>
      <charset val="128"/>
    </font>
    <font>
      <sz val="20"/>
      <name val="游ゴシック"/>
      <family val="3"/>
      <charset val="128"/>
    </font>
    <font>
      <b/>
      <sz val="28"/>
      <color theme="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22"/>
      <name val="游ゴシック"/>
      <family val="3"/>
      <charset val="128"/>
    </font>
    <font>
      <b/>
      <sz val="24"/>
      <color theme="0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b/>
      <sz val="36"/>
      <color theme="0"/>
      <name val="游ゴシック"/>
      <family val="3"/>
      <charset val="128"/>
    </font>
    <font>
      <sz val="10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2" borderId="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177" fontId="17" fillId="2" borderId="10" xfId="0" applyNumberFormat="1" applyFont="1" applyFill="1" applyBorder="1" applyAlignment="1">
      <alignment horizontal="center"/>
    </xf>
    <xf numFmtId="0" fontId="17" fillId="0" borderId="1" xfId="0" applyFont="1" applyBorder="1"/>
    <xf numFmtId="0" fontId="17" fillId="0" borderId="10" xfId="0" applyFont="1" applyBorder="1"/>
    <xf numFmtId="0" fontId="17" fillId="4" borderId="10" xfId="0" applyFont="1" applyFill="1" applyBorder="1"/>
    <xf numFmtId="177" fontId="17" fillId="0" borderId="10" xfId="0" applyNumberFormat="1" applyFont="1" applyBorder="1"/>
    <xf numFmtId="0" fontId="17" fillId="0" borderId="10" xfId="0" applyFont="1" applyBorder="1" applyAlignment="1">
      <alignment horizontal="center"/>
    </xf>
    <xf numFmtId="0" fontId="17" fillId="7" borderId="10" xfId="0" applyFont="1" applyFill="1" applyBorder="1"/>
    <xf numFmtId="177" fontId="17" fillId="0" borderId="10" xfId="0" applyNumberFormat="1" applyFont="1" applyBorder="1" applyAlignment="1">
      <alignment horizontal="right"/>
    </xf>
    <xf numFmtId="0" fontId="17" fillId="5" borderId="10" xfId="0" applyFont="1" applyFill="1" applyBorder="1"/>
    <xf numFmtId="0" fontId="17" fillId="6" borderId="10" xfId="0" applyFont="1" applyFill="1" applyBorder="1"/>
    <xf numFmtId="177" fontId="17" fillId="0" borderId="0" xfId="0" applyNumberFormat="1" applyFont="1"/>
    <xf numFmtId="0" fontId="17" fillId="2" borderId="0" xfId="0" applyFont="1" applyFill="1" applyAlignment="1">
      <alignment horizontal="center"/>
    </xf>
    <xf numFmtId="177" fontId="18" fillId="0" borderId="10" xfId="0" applyNumberFormat="1" applyFont="1" applyBorder="1" applyAlignment="1">
      <alignment horizontal="right"/>
    </xf>
    <xf numFmtId="177" fontId="19" fillId="0" borderId="10" xfId="0" applyNumberFormat="1" applyFont="1" applyBorder="1"/>
    <xf numFmtId="0" fontId="6" fillId="2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6" borderId="10" xfId="0" applyFont="1" applyFill="1" applyBorder="1" applyAlignment="1">
      <alignment horizontal="center"/>
    </xf>
    <xf numFmtId="0" fontId="17" fillId="8" borderId="10" xfId="0" applyFont="1" applyFill="1" applyBorder="1"/>
    <xf numFmtId="0" fontId="17" fillId="8" borderId="1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Border="1"/>
    <xf numFmtId="177" fontId="17" fillId="0" borderId="0" xfId="0" applyNumberFormat="1" applyFont="1" applyBorder="1"/>
    <xf numFmtId="177" fontId="17" fillId="0" borderId="0" xfId="0" applyNumberFormat="1" applyFont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/>
    </xf>
    <xf numFmtId="0" fontId="17" fillId="0" borderId="0" xfId="0" applyFont="1" applyFill="1"/>
    <xf numFmtId="0" fontId="17" fillId="2" borderId="10" xfId="0" applyFont="1" applyFill="1" applyBorder="1"/>
    <xf numFmtId="0" fontId="17" fillId="10" borderId="10" xfId="0" applyFont="1" applyFill="1" applyBorder="1"/>
    <xf numFmtId="0" fontId="17" fillId="0" borderId="10" xfId="0" applyFont="1" applyFill="1" applyBorder="1"/>
    <xf numFmtId="0" fontId="17" fillId="11" borderId="10" xfId="0" applyFont="1" applyFill="1" applyBorder="1"/>
    <xf numFmtId="0" fontId="17" fillId="12" borderId="10" xfId="0" applyFont="1" applyFill="1" applyBorder="1"/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3" fontId="17" fillId="0" borderId="10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15" fillId="0" borderId="26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24" fillId="0" borderId="12" xfId="0" applyFont="1" applyFill="1" applyBorder="1" applyAlignment="1">
      <alignment vertical="top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25" xfId="0" applyFont="1" applyFill="1" applyBorder="1" applyAlignment="1">
      <alignment vertical="center"/>
    </xf>
    <xf numFmtId="0" fontId="10" fillId="9" borderId="34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6" xfId="0" applyFont="1" applyFill="1" applyBorder="1" applyAlignment="1" applyProtection="1">
      <alignment horizontal="center" vertical="center"/>
      <protection locked="0"/>
    </xf>
    <xf numFmtId="177" fontId="3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center" vertical="center" shrinkToFit="1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Alignment="1" applyProtection="1">
      <alignment horizontal="center" vertical="center"/>
      <protection locked="0"/>
    </xf>
    <xf numFmtId="0" fontId="14" fillId="8" borderId="18" xfId="0" applyFont="1" applyFill="1" applyBorder="1" applyAlignment="1" applyProtection="1">
      <alignment horizontal="center" vertical="center"/>
      <protection locked="0"/>
    </xf>
    <xf numFmtId="0" fontId="4" fillId="8" borderId="33" xfId="0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Border="1" applyAlignment="1" applyProtection="1">
      <alignment horizontal="center" vertical="center"/>
      <protection locked="0"/>
    </xf>
    <xf numFmtId="0" fontId="14" fillId="8" borderId="17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76" fontId="3" fillId="2" borderId="46" xfId="0" applyNumberFormat="1" applyFont="1" applyFill="1" applyBorder="1" applyAlignment="1">
      <alignment horizontal="center" vertical="center"/>
    </xf>
    <xf numFmtId="176" fontId="3" fillId="2" borderId="47" xfId="0" applyNumberFormat="1" applyFont="1" applyFill="1" applyBorder="1" applyAlignment="1">
      <alignment horizontal="center" vertical="center"/>
    </xf>
    <xf numFmtId="176" fontId="3" fillId="2" borderId="48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9" fillId="14" borderId="0" xfId="0" applyFont="1" applyFill="1" applyAlignment="1">
      <alignment horizontal="center" vertical="center" textRotation="255"/>
    </xf>
    <xf numFmtId="0" fontId="8" fillId="2" borderId="2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8" fillId="2" borderId="5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40" xfId="0" applyFont="1" applyFill="1" applyBorder="1" applyAlignment="1">
      <alignment horizontal="center" vertical="center" wrapText="1" shrinkToFit="1"/>
    </xf>
    <xf numFmtId="0" fontId="8" fillId="2" borderId="41" xfId="0" applyFont="1" applyFill="1" applyBorder="1" applyAlignment="1">
      <alignment horizontal="center" vertical="center" wrapText="1" shrinkToFit="1"/>
    </xf>
    <xf numFmtId="0" fontId="9" fillId="13" borderId="1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4" fillId="4" borderId="6" xfId="0" applyFont="1" applyFill="1" applyBorder="1" applyAlignment="1" applyProtection="1">
      <alignment horizontal="left" vertical="center" shrinkToFit="1"/>
      <protection locked="0"/>
    </xf>
    <xf numFmtId="0" fontId="4" fillId="8" borderId="10" xfId="0" applyFont="1" applyFill="1" applyBorder="1" applyAlignment="1" applyProtection="1">
      <alignment vertical="center"/>
      <protection locked="0"/>
    </xf>
    <xf numFmtId="177" fontId="3" fillId="2" borderId="27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177" fontId="3" fillId="2" borderId="1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0" fontId="5" fillId="8" borderId="22" xfId="0" applyFont="1" applyFill="1" applyBorder="1" applyAlignment="1" applyProtection="1">
      <alignment horizontal="right" vertical="center" wrapText="1"/>
      <protection locked="0"/>
    </xf>
    <xf numFmtId="0" fontId="5" fillId="8" borderId="23" xfId="0" applyFont="1" applyFill="1" applyBorder="1" applyAlignment="1" applyProtection="1">
      <alignment horizontal="right" vertical="center" wrapText="1"/>
      <protection locked="0"/>
    </xf>
    <xf numFmtId="0" fontId="4" fillId="8" borderId="32" xfId="0" applyFont="1" applyFill="1" applyBorder="1" applyAlignment="1" applyProtection="1">
      <alignment horizontal="right" vertical="center"/>
      <protection locked="0"/>
    </xf>
    <xf numFmtId="0" fontId="4" fillId="8" borderId="42" xfId="0" applyFont="1" applyFill="1" applyBorder="1" applyAlignment="1" applyProtection="1">
      <alignment horizontal="right" vertical="center"/>
      <protection locked="0"/>
    </xf>
    <xf numFmtId="0" fontId="4" fillId="8" borderId="50" xfId="0" applyFont="1" applyFill="1" applyBorder="1" applyAlignment="1" applyProtection="1">
      <alignment horizontal="right" vertical="center"/>
      <protection locked="0"/>
    </xf>
    <xf numFmtId="38" fontId="3" fillId="2" borderId="10" xfId="2" applyFont="1" applyFill="1" applyBorder="1" applyAlignment="1">
      <alignment horizontal="right" vertical="center"/>
    </xf>
    <xf numFmtId="38" fontId="16" fillId="2" borderId="10" xfId="2" applyFont="1" applyFill="1" applyBorder="1" applyAlignment="1">
      <alignment horizontal="center" vertical="center"/>
    </xf>
    <xf numFmtId="38" fontId="16" fillId="2" borderId="51" xfId="2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8" borderId="10" xfId="0" applyFont="1" applyFill="1" applyBorder="1" applyAlignment="1" applyProtection="1">
      <alignment horizontal="right" vertical="center"/>
      <protection locked="0"/>
    </xf>
    <xf numFmtId="0" fontId="5" fillId="8" borderId="29" xfId="0" applyFont="1" applyFill="1" applyBorder="1" applyAlignment="1" applyProtection="1">
      <alignment horizontal="right" vertical="center" wrapText="1"/>
      <protection locked="0"/>
    </xf>
    <xf numFmtId="0" fontId="5" fillId="8" borderId="27" xfId="0" applyFont="1" applyFill="1" applyBorder="1" applyAlignment="1" applyProtection="1">
      <alignment horizontal="right" vertical="center" wrapText="1"/>
      <protection locked="0"/>
    </xf>
    <xf numFmtId="0" fontId="4" fillId="8" borderId="34" xfId="0" applyFont="1" applyFill="1" applyBorder="1" applyAlignment="1" applyProtection="1">
      <alignment horizontal="right" vertical="center"/>
      <protection locked="0"/>
    </xf>
    <xf numFmtId="0" fontId="4" fillId="8" borderId="6" xfId="0" applyFont="1" applyFill="1" applyBorder="1" applyAlignment="1" applyProtection="1">
      <alignment horizontal="right" vertical="center"/>
      <protection locked="0"/>
    </xf>
    <xf numFmtId="0" fontId="4" fillId="8" borderId="1" xfId="0" applyFont="1" applyFill="1" applyBorder="1" applyAlignment="1" applyProtection="1">
      <alignment horizontal="right" vertical="center"/>
      <protection locked="0"/>
    </xf>
    <xf numFmtId="0" fontId="4" fillId="8" borderId="2" xfId="0" applyFont="1" applyFill="1" applyBorder="1" applyAlignment="1" applyProtection="1">
      <alignment horizontal="right" vertical="center"/>
      <protection locked="0"/>
    </xf>
    <xf numFmtId="0" fontId="4" fillId="8" borderId="27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177" fontId="3" fillId="2" borderId="28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31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left" vertical="center" shrinkToFit="1"/>
      <protection locked="0"/>
    </xf>
    <xf numFmtId="0" fontId="5" fillId="8" borderId="30" xfId="0" applyFont="1" applyFill="1" applyBorder="1" applyAlignment="1" applyProtection="1">
      <alignment horizontal="right" vertical="center" wrapText="1"/>
      <protection locked="0"/>
    </xf>
    <xf numFmtId="0" fontId="5" fillId="8" borderId="31" xfId="0" applyFont="1" applyFill="1" applyBorder="1" applyAlignment="1" applyProtection="1">
      <alignment horizontal="right" vertical="center" wrapText="1"/>
      <protection locked="0"/>
    </xf>
    <xf numFmtId="0" fontId="4" fillId="8" borderId="35" xfId="0" applyFont="1" applyFill="1" applyBorder="1" applyAlignment="1" applyProtection="1">
      <alignment horizontal="right" vertical="center"/>
      <protection locked="0"/>
    </xf>
    <xf numFmtId="0" fontId="4" fillId="8" borderId="41" xfId="0" applyFont="1" applyFill="1" applyBorder="1" applyAlignment="1" applyProtection="1">
      <alignment horizontal="right" vertical="center"/>
      <protection locked="0"/>
    </xf>
    <xf numFmtId="0" fontId="4" fillId="8" borderId="36" xfId="0" applyFont="1" applyFill="1" applyBorder="1" applyAlignment="1" applyProtection="1">
      <alignment horizontal="right" vertical="center"/>
      <protection locked="0"/>
    </xf>
    <xf numFmtId="0" fontId="4" fillId="8" borderId="28" xfId="0" applyFont="1" applyFill="1" applyBorder="1" applyAlignment="1" applyProtection="1">
      <alignment horizontal="right" vertical="center"/>
      <protection locked="0"/>
    </xf>
    <xf numFmtId="0" fontId="4" fillId="8" borderId="40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>
      <alignment horizontal="right" vertical="center"/>
    </xf>
    <xf numFmtId="0" fontId="4" fillId="8" borderId="31" xfId="0" applyFont="1" applyFill="1" applyBorder="1" applyAlignment="1" applyProtection="1">
      <alignment horizontal="right" vertical="center"/>
      <protection locked="0"/>
    </xf>
    <xf numFmtId="0" fontId="3" fillId="2" borderId="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27" fillId="3" borderId="13" xfId="0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24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 wrapText="1" shrinkToFit="1"/>
    </xf>
    <xf numFmtId="0" fontId="3" fillId="2" borderId="41" xfId="0" applyFont="1" applyFill="1" applyBorder="1" applyAlignment="1">
      <alignment horizontal="right" vertical="center" wrapText="1" shrinkToFit="1"/>
    </xf>
    <xf numFmtId="0" fontId="3" fillId="2" borderId="36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right" vertical="center"/>
    </xf>
    <xf numFmtId="38" fontId="3" fillId="2" borderId="10" xfId="2" applyFont="1" applyFill="1" applyBorder="1" applyAlignment="1">
      <alignment horizontal="center" vertical="center"/>
    </xf>
    <xf numFmtId="38" fontId="3" fillId="2" borderId="51" xfId="2" applyFont="1" applyFill="1" applyBorder="1" applyAlignment="1">
      <alignment horizontal="center" vertical="center"/>
    </xf>
    <xf numFmtId="38" fontId="3" fillId="2" borderId="36" xfId="2" applyFont="1" applyFill="1" applyBorder="1" applyAlignment="1">
      <alignment horizontal="center" vertical="center"/>
    </xf>
    <xf numFmtId="38" fontId="3" fillId="2" borderId="53" xfId="2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5" fillId="2" borderId="10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right" vertic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8" borderId="10" xfId="0" applyFont="1" applyFill="1" applyBorder="1" applyAlignment="1" applyProtection="1">
      <alignment horizontal="center" vertical="center"/>
      <protection locked="0"/>
    </xf>
    <xf numFmtId="38" fontId="20" fillId="2" borderId="3" xfId="2" applyFont="1" applyFill="1" applyBorder="1" applyAlignment="1">
      <alignment horizontal="center" vertical="center"/>
    </xf>
    <xf numFmtId="38" fontId="20" fillId="2" borderId="4" xfId="2" applyFont="1" applyFill="1" applyBorder="1" applyAlignment="1">
      <alignment horizontal="center" vertical="center"/>
    </xf>
    <xf numFmtId="38" fontId="20" fillId="2" borderId="5" xfId="2" applyFont="1" applyFill="1" applyBorder="1" applyAlignment="1">
      <alignment horizontal="center" vertical="center"/>
    </xf>
    <xf numFmtId="38" fontId="20" fillId="2" borderId="8" xfId="2" applyFont="1" applyFill="1" applyBorder="1" applyAlignment="1">
      <alignment horizontal="center" vertical="center"/>
    </xf>
    <xf numFmtId="38" fontId="20" fillId="9" borderId="14" xfId="2" applyFont="1" applyFill="1" applyBorder="1" applyAlignment="1">
      <alignment horizontal="center" vertical="center"/>
    </xf>
    <xf numFmtId="38" fontId="20" fillId="9" borderId="15" xfId="2" applyFont="1" applyFill="1" applyBorder="1" applyAlignment="1">
      <alignment horizontal="center" vertical="center"/>
    </xf>
    <xf numFmtId="38" fontId="20" fillId="9" borderId="18" xfId="2" applyFont="1" applyFill="1" applyBorder="1" applyAlignment="1">
      <alignment horizontal="center" vertical="center"/>
    </xf>
    <xf numFmtId="38" fontId="20" fillId="9" borderId="19" xfId="2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38" fontId="15" fillId="13" borderId="12" xfId="2" applyFont="1" applyFill="1" applyBorder="1" applyAlignment="1">
      <alignment horizontal="center" vertical="center"/>
    </xf>
    <xf numFmtId="38" fontId="15" fillId="13" borderId="0" xfId="2" applyFont="1" applyFill="1" applyBorder="1" applyAlignment="1">
      <alignment horizontal="center" vertical="center"/>
    </xf>
    <xf numFmtId="38" fontId="15" fillId="13" borderId="7" xfId="2" applyFont="1" applyFill="1" applyBorder="1" applyAlignment="1">
      <alignment horizontal="center" vertical="center"/>
    </xf>
    <xf numFmtId="38" fontId="15" fillId="13" borderId="5" xfId="2" applyFont="1" applyFill="1" applyBorder="1" applyAlignment="1">
      <alignment horizontal="center" vertical="center"/>
    </xf>
    <xf numFmtId="38" fontId="20" fillId="2" borderId="21" xfId="2" applyFont="1" applyFill="1" applyBorder="1" applyAlignment="1">
      <alignment horizontal="right" vertical="center"/>
    </xf>
    <xf numFmtId="38" fontId="20" fillId="2" borderId="3" xfId="2" applyFont="1" applyFill="1" applyBorder="1" applyAlignment="1">
      <alignment horizontal="right" vertical="center"/>
    </xf>
    <xf numFmtId="38" fontId="20" fillId="2" borderId="7" xfId="2" applyFont="1" applyFill="1" applyBorder="1" applyAlignment="1">
      <alignment horizontal="right" vertical="center"/>
    </xf>
    <xf numFmtId="38" fontId="20" fillId="2" borderId="5" xfId="2" applyFont="1" applyFill="1" applyBorder="1" applyAlignment="1">
      <alignment horizontal="right" vertical="center"/>
    </xf>
    <xf numFmtId="38" fontId="13" fillId="0" borderId="13" xfId="0" applyNumberFormat="1" applyFont="1" applyFill="1" applyBorder="1" applyAlignment="1">
      <alignment horizontal="right" vertical="center"/>
    </xf>
    <xf numFmtId="38" fontId="13" fillId="0" borderId="14" xfId="0" applyNumberFormat="1" applyFont="1" applyFill="1" applyBorder="1" applyAlignment="1">
      <alignment horizontal="right" vertical="center"/>
    </xf>
    <xf numFmtId="38" fontId="13" fillId="0" borderId="17" xfId="0" applyNumberFormat="1" applyFont="1" applyFill="1" applyBorder="1" applyAlignment="1">
      <alignment horizontal="right" vertical="center"/>
    </xf>
    <xf numFmtId="38" fontId="13" fillId="0" borderId="18" xfId="0" applyNumberFormat="1" applyFont="1" applyFill="1" applyBorder="1" applyAlignment="1">
      <alignment horizontal="right" vertical="center"/>
    </xf>
    <xf numFmtId="38" fontId="15" fillId="14" borderId="21" xfId="2" applyFont="1" applyFill="1" applyBorder="1" applyAlignment="1">
      <alignment horizontal="center" vertical="center"/>
    </xf>
    <xf numFmtId="38" fontId="15" fillId="14" borderId="3" xfId="2" applyFont="1" applyFill="1" applyBorder="1" applyAlignment="1">
      <alignment horizontal="center" vertical="center"/>
    </xf>
    <xf numFmtId="38" fontId="15" fillId="14" borderId="7" xfId="2" applyFont="1" applyFill="1" applyBorder="1" applyAlignment="1">
      <alignment horizontal="center" vertical="center"/>
    </xf>
    <xf numFmtId="38" fontId="15" fillId="14" borderId="5" xfId="2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E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B1:HF74"/>
  <sheetViews>
    <sheetView tabSelected="1" view="pageBreakPreview" zoomScale="70" zoomScaleNormal="70" zoomScaleSheetLayoutView="70" workbookViewId="0">
      <selection activeCell="D31" sqref="D31:I31"/>
    </sheetView>
  </sheetViews>
  <sheetFormatPr defaultColWidth="9" defaultRowHeight="24.75" customHeight="1" x14ac:dyDescent="0.15"/>
  <cols>
    <col min="1" max="3" width="4" style="2" customWidth="1"/>
    <col min="4" max="6" width="5.75" style="2" customWidth="1"/>
    <col min="7" max="19" width="4" style="2" customWidth="1"/>
    <col min="20" max="79" width="2.5" style="2" customWidth="1"/>
    <col min="80" max="95" width="4" style="2" customWidth="1"/>
    <col min="96" max="96" width="3.375" style="2" customWidth="1"/>
    <col min="97" max="168" width="3.5" style="2" customWidth="1"/>
    <col min="169" max="190" width="3.625" style="2" customWidth="1"/>
    <col min="191" max="191" width="3.875" style="2" customWidth="1"/>
    <col min="192" max="202" width="3.625" style="2" customWidth="1"/>
    <col min="203" max="16384" width="9" style="2"/>
  </cols>
  <sheetData>
    <row r="1" spans="2:214" ht="24.75" customHeight="1" x14ac:dyDescent="0.15">
      <c r="B1" s="289" t="s">
        <v>141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7"/>
      <c r="AV1" s="40"/>
      <c r="AW1" s="155" t="s">
        <v>232</v>
      </c>
      <c r="AX1" s="156"/>
      <c r="AY1" s="156"/>
      <c r="AZ1" s="156"/>
      <c r="BA1" s="156"/>
      <c r="BB1" s="156"/>
      <c r="BC1" s="157"/>
      <c r="BD1" s="151"/>
      <c r="BE1" s="125"/>
      <c r="BF1" s="125"/>
      <c r="BG1" s="125"/>
      <c r="BH1" s="125"/>
      <c r="BI1" s="125"/>
      <c r="BJ1" s="125"/>
      <c r="BK1" s="125"/>
      <c r="BL1" s="122" t="s">
        <v>0</v>
      </c>
      <c r="BM1" s="122"/>
      <c r="BN1" s="37"/>
      <c r="BO1" s="125"/>
      <c r="BP1" s="125"/>
      <c r="BQ1" s="125"/>
      <c r="BR1" s="122" t="s">
        <v>1</v>
      </c>
      <c r="BS1" s="122"/>
      <c r="BT1" s="37"/>
      <c r="BU1" s="125"/>
      <c r="BV1" s="125"/>
      <c r="BW1" s="125"/>
      <c r="BX1" s="122" t="s">
        <v>2</v>
      </c>
      <c r="BY1" s="122"/>
      <c r="BZ1" s="37"/>
      <c r="CA1" s="122" t="s">
        <v>3</v>
      </c>
      <c r="CB1" s="122" t="e">
        <f>TEXT(DJ2,"aaa")</f>
        <v>#NUM!</v>
      </c>
      <c r="CC1" s="122"/>
      <c r="CD1" s="122" t="s">
        <v>4</v>
      </c>
      <c r="CE1" s="122" t="s">
        <v>5</v>
      </c>
      <c r="CF1" s="125"/>
      <c r="CG1" s="125"/>
      <c r="CH1" s="122" t="s">
        <v>1</v>
      </c>
      <c r="CI1" s="122"/>
      <c r="CJ1" s="125"/>
      <c r="CK1" s="125"/>
      <c r="CL1" s="122" t="s">
        <v>2</v>
      </c>
      <c r="CM1" s="122"/>
      <c r="CN1" s="122" t="s">
        <v>3</v>
      </c>
      <c r="CO1" s="122" t="e">
        <f>TEXT(DN2,"aaa")</f>
        <v>#NUM!</v>
      </c>
      <c r="CP1" s="122"/>
      <c r="CQ1" s="164" t="s">
        <v>4</v>
      </c>
      <c r="DJ1" s="88" t="s">
        <v>6</v>
      </c>
      <c r="DK1" s="115"/>
      <c r="DL1" s="115"/>
      <c r="DM1" s="89"/>
      <c r="DN1" s="88" t="s">
        <v>6</v>
      </c>
      <c r="DO1" s="115"/>
      <c r="DP1" s="115"/>
      <c r="DQ1" s="89"/>
    </row>
    <row r="2" spans="2:214" ht="12.75" customHeight="1" x14ac:dyDescent="0.15">
      <c r="B2" s="290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160"/>
      <c r="AV2" s="42"/>
      <c r="AW2" s="158"/>
      <c r="AX2" s="159"/>
      <c r="AY2" s="159"/>
      <c r="AZ2" s="159"/>
      <c r="BA2" s="159"/>
      <c r="BB2" s="159"/>
      <c r="BC2" s="160"/>
      <c r="BD2" s="152"/>
      <c r="BE2" s="153"/>
      <c r="BF2" s="153"/>
      <c r="BG2" s="153"/>
      <c r="BH2" s="153"/>
      <c r="BI2" s="153"/>
      <c r="BJ2" s="153"/>
      <c r="BK2" s="153"/>
      <c r="BL2" s="123"/>
      <c r="BM2" s="123"/>
      <c r="BN2" s="38"/>
      <c r="BO2" s="153"/>
      <c r="BP2" s="153"/>
      <c r="BQ2" s="153"/>
      <c r="BR2" s="123"/>
      <c r="BS2" s="123"/>
      <c r="BT2" s="38"/>
      <c r="BU2" s="153"/>
      <c r="BV2" s="153"/>
      <c r="BW2" s="153"/>
      <c r="BX2" s="123"/>
      <c r="BY2" s="123"/>
      <c r="BZ2" s="38"/>
      <c r="CA2" s="123"/>
      <c r="CB2" s="123"/>
      <c r="CC2" s="123"/>
      <c r="CD2" s="123"/>
      <c r="CE2" s="123"/>
      <c r="CF2" s="126"/>
      <c r="CG2" s="126"/>
      <c r="CH2" s="123"/>
      <c r="CI2" s="123"/>
      <c r="CJ2" s="126"/>
      <c r="CK2" s="126"/>
      <c r="CL2" s="123"/>
      <c r="CM2" s="123"/>
      <c r="CN2" s="123"/>
      <c r="CO2" s="123"/>
      <c r="CP2" s="123"/>
      <c r="CQ2" s="165"/>
      <c r="DJ2" s="116" t="e">
        <f>DATE(BD1,BO1,BU1)</f>
        <v>#NUM!</v>
      </c>
      <c r="DK2" s="117"/>
      <c r="DL2" s="117"/>
      <c r="DM2" s="118"/>
      <c r="DN2" s="116" t="e">
        <f>DATE(BD1,CF1,CJ1)</f>
        <v>#NUM!</v>
      </c>
      <c r="DO2" s="117"/>
      <c r="DP2" s="117"/>
      <c r="DQ2" s="118"/>
    </row>
    <row r="3" spans="2:214" ht="8.25" customHeight="1" thickBot="1" x14ac:dyDescent="0.2">
      <c r="B3" s="16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3"/>
      <c r="AV3" s="41"/>
      <c r="AW3" s="161"/>
      <c r="AX3" s="162"/>
      <c r="AY3" s="162"/>
      <c r="AZ3" s="162"/>
      <c r="BA3" s="162"/>
      <c r="BB3" s="162"/>
      <c r="BC3" s="163"/>
      <c r="BD3" s="154"/>
      <c r="BE3" s="127"/>
      <c r="BF3" s="127"/>
      <c r="BG3" s="127"/>
      <c r="BH3" s="127"/>
      <c r="BI3" s="127"/>
      <c r="BJ3" s="127"/>
      <c r="BK3" s="127"/>
      <c r="BL3" s="124"/>
      <c r="BM3" s="124"/>
      <c r="BN3" s="39"/>
      <c r="BO3" s="127"/>
      <c r="BP3" s="127"/>
      <c r="BQ3" s="127"/>
      <c r="BR3" s="124"/>
      <c r="BS3" s="124"/>
      <c r="BT3" s="39"/>
      <c r="BU3" s="127"/>
      <c r="BV3" s="127"/>
      <c r="BW3" s="127"/>
      <c r="BX3" s="124"/>
      <c r="BY3" s="124"/>
      <c r="BZ3" s="39"/>
      <c r="CA3" s="124"/>
      <c r="CB3" s="124"/>
      <c r="CC3" s="124"/>
      <c r="CD3" s="124"/>
      <c r="CE3" s="124"/>
      <c r="CF3" s="127"/>
      <c r="CG3" s="127"/>
      <c r="CH3" s="124"/>
      <c r="CI3" s="124"/>
      <c r="CJ3" s="127"/>
      <c r="CK3" s="127"/>
      <c r="CL3" s="124"/>
      <c r="CM3" s="124"/>
      <c r="CN3" s="124"/>
      <c r="CO3" s="124"/>
      <c r="CP3" s="124"/>
      <c r="CQ3" s="166"/>
      <c r="DJ3" s="119"/>
      <c r="DK3" s="120"/>
      <c r="DL3" s="120"/>
      <c r="DM3" s="121"/>
      <c r="DN3" s="119"/>
      <c r="DO3" s="120"/>
      <c r="DP3" s="120"/>
      <c r="DQ3" s="121"/>
    </row>
    <row r="4" spans="2:214" ht="7.5" customHeight="1" thickBot="1" x14ac:dyDescent="0.2"/>
    <row r="5" spans="2:214" ht="24.75" customHeight="1" x14ac:dyDescent="0.15">
      <c r="B5" s="198" t="s">
        <v>142</v>
      </c>
      <c r="C5" s="171" t="s">
        <v>7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3"/>
      <c r="CK5" s="68"/>
      <c r="CL5" s="262" t="s">
        <v>110</v>
      </c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4"/>
    </row>
    <row r="6" spans="2:214" ht="0.75" customHeight="1" x14ac:dyDescent="0.15">
      <c r="B6" s="198"/>
      <c r="C6" s="78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79"/>
      <c r="CK6" s="69"/>
      <c r="CL6" s="265"/>
      <c r="CM6" s="266"/>
      <c r="CN6" s="266"/>
      <c r="CO6" s="266"/>
      <c r="CP6" s="266"/>
      <c r="CQ6" s="266"/>
      <c r="CR6" s="266"/>
      <c r="CS6" s="266"/>
      <c r="CT6" s="266"/>
      <c r="CU6" s="266"/>
      <c r="CV6" s="266"/>
      <c r="CW6" s="266"/>
      <c r="CX6" s="266"/>
      <c r="CY6" s="266"/>
      <c r="CZ6" s="267"/>
    </row>
    <row r="7" spans="2:214" ht="27.6" customHeight="1" x14ac:dyDescent="0.15">
      <c r="B7" s="198"/>
      <c r="C7" s="129"/>
      <c r="D7" s="130" t="s">
        <v>219</v>
      </c>
      <c r="E7" s="131"/>
      <c r="F7" s="132"/>
      <c r="G7" s="139" t="s">
        <v>229</v>
      </c>
      <c r="H7" s="140"/>
      <c r="I7" s="140"/>
      <c r="J7" s="140"/>
      <c r="K7" s="141"/>
      <c r="L7" s="130" t="s">
        <v>9</v>
      </c>
      <c r="M7" s="131"/>
      <c r="N7" s="132"/>
      <c r="O7" s="130" t="s">
        <v>10</v>
      </c>
      <c r="P7" s="131"/>
      <c r="Q7" s="132"/>
      <c r="R7" s="130" t="s">
        <v>11</v>
      </c>
      <c r="S7" s="132"/>
      <c r="T7" s="150" t="e">
        <f>DJ2</f>
        <v>#NUM!</v>
      </c>
      <c r="U7" s="150"/>
      <c r="V7" s="150"/>
      <c r="W7" s="150"/>
      <c r="X7" s="150"/>
      <c r="Y7" s="150"/>
      <c r="Z7" s="150" t="e">
        <f>T7+1</f>
        <v>#NUM!</v>
      </c>
      <c r="AA7" s="150"/>
      <c r="AB7" s="150"/>
      <c r="AC7" s="150"/>
      <c r="AD7" s="150"/>
      <c r="AE7" s="150"/>
      <c r="AF7" s="150" t="e">
        <f t="shared" ref="AF7" si="0">Z7+1</f>
        <v>#NUM!</v>
      </c>
      <c r="AG7" s="150"/>
      <c r="AH7" s="150"/>
      <c r="AI7" s="150"/>
      <c r="AJ7" s="150"/>
      <c r="AK7" s="150"/>
      <c r="AL7" s="150" t="e">
        <f t="shared" ref="AL7" si="1">AF7+1</f>
        <v>#NUM!</v>
      </c>
      <c r="AM7" s="150"/>
      <c r="AN7" s="150"/>
      <c r="AO7" s="150"/>
      <c r="AP7" s="150"/>
      <c r="AQ7" s="150"/>
      <c r="AR7" s="150" t="e">
        <f t="shared" ref="AR7" si="2">AL7+1</f>
        <v>#NUM!</v>
      </c>
      <c r="AS7" s="150"/>
      <c r="AT7" s="150"/>
      <c r="AU7" s="150"/>
      <c r="AV7" s="150"/>
      <c r="AW7" s="150"/>
      <c r="AX7" s="150" t="e">
        <f t="shared" ref="AX7" si="3">AR7+1</f>
        <v>#NUM!</v>
      </c>
      <c r="AY7" s="150"/>
      <c r="AZ7" s="150"/>
      <c r="BA7" s="150"/>
      <c r="BB7" s="150"/>
      <c r="BC7" s="150"/>
      <c r="BD7" s="150" t="e">
        <f t="shared" ref="BD7" si="4">AX7+1</f>
        <v>#NUM!</v>
      </c>
      <c r="BE7" s="150"/>
      <c r="BF7" s="150"/>
      <c r="BG7" s="150"/>
      <c r="BH7" s="150"/>
      <c r="BI7" s="150"/>
      <c r="BJ7" s="174" t="e">
        <f t="shared" ref="BJ7" si="5">BD7+1</f>
        <v>#NUM!</v>
      </c>
      <c r="BK7" s="175"/>
      <c r="BL7" s="175"/>
      <c r="BM7" s="175"/>
      <c r="BN7" s="175"/>
      <c r="BO7" s="176"/>
      <c r="BP7" s="174" t="e">
        <f>BJ7+1</f>
        <v>#NUM!</v>
      </c>
      <c r="BQ7" s="175"/>
      <c r="BR7" s="175"/>
      <c r="BS7" s="175"/>
      <c r="BT7" s="175"/>
      <c r="BU7" s="176"/>
      <c r="BV7" s="174" t="e">
        <f t="shared" ref="BV7" si="6">BP7+1</f>
        <v>#NUM!</v>
      </c>
      <c r="BW7" s="175"/>
      <c r="BX7" s="175"/>
      <c r="BY7" s="175"/>
      <c r="BZ7" s="175"/>
      <c r="CA7" s="176"/>
      <c r="CB7" s="180" t="s">
        <v>12</v>
      </c>
      <c r="CC7" s="181"/>
      <c r="CD7" s="181"/>
      <c r="CE7" s="181"/>
      <c r="CF7" s="181"/>
      <c r="CG7" s="181"/>
      <c r="CH7" s="182"/>
      <c r="CI7" s="177" t="s">
        <v>13</v>
      </c>
      <c r="CJ7" s="178"/>
      <c r="CK7" s="77"/>
      <c r="CL7" s="22"/>
      <c r="CM7" s="109" t="s">
        <v>45</v>
      </c>
      <c r="CN7" s="110"/>
      <c r="CO7" s="110"/>
      <c r="CP7" s="110"/>
      <c r="CQ7" s="110"/>
      <c r="CR7" s="110"/>
      <c r="CS7" s="110"/>
      <c r="CT7" s="110"/>
      <c r="CU7" s="111"/>
      <c r="CV7" s="102" t="s">
        <v>46</v>
      </c>
      <c r="CW7" s="102"/>
      <c r="CX7" s="112" t="s">
        <v>47</v>
      </c>
      <c r="CY7" s="113"/>
      <c r="CZ7" s="201"/>
    </row>
    <row r="8" spans="2:214" ht="27.6" customHeight="1" x14ac:dyDescent="0.15">
      <c r="B8" s="198"/>
      <c r="C8" s="129"/>
      <c r="D8" s="133"/>
      <c r="E8" s="134"/>
      <c r="F8" s="135"/>
      <c r="G8" s="142"/>
      <c r="H8" s="143"/>
      <c r="I8" s="143"/>
      <c r="J8" s="143"/>
      <c r="K8" s="144"/>
      <c r="L8" s="133"/>
      <c r="M8" s="134"/>
      <c r="N8" s="135"/>
      <c r="O8" s="133"/>
      <c r="P8" s="134"/>
      <c r="Q8" s="135"/>
      <c r="R8" s="133"/>
      <c r="S8" s="135"/>
      <c r="T8" s="167" t="s">
        <v>14</v>
      </c>
      <c r="U8" s="167"/>
      <c r="V8" s="167"/>
      <c r="W8" s="167"/>
      <c r="X8" s="167"/>
      <c r="Y8" s="167"/>
      <c r="Z8" s="167" t="s">
        <v>15</v>
      </c>
      <c r="AA8" s="167"/>
      <c r="AB8" s="167"/>
      <c r="AC8" s="167"/>
      <c r="AD8" s="167"/>
      <c r="AE8" s="167"/>
      <c r="AF8" s="167" t="s">
        <v>16</v>
      </c>
      <c r="AG8" s="167"/>
      <c r="AH8" s="167"/>
      <c r="AI8" s="167"/>
      <c r="AJ8" s="167"/>
      <c r="AK8" s="167"/>
      <c r="AL8" s="167" t="s">
        <v>17</v>
      </c>
      <c r="AM8" s="167"/>
      <c r="AN8" s="167"/>
      <c r="AO8" s="167"/>
      <c r="AP8" s="167"/>
      <c r="AQ8" s="167"/>
      <c r="AR8" s="167" t="s">
        <v>18</v>
      </c>
      <c r="AS8" s="167"/>
      <c r="AT8" s="167"/>
      <c r="AU8" s="167"/>
      <c r="AV8" s="167"/>
      <c r="AW8" s="167"/>
      <c r="AX8" s="167" t="s">
        <v>19</v>
      </c>
      <c r="AY8" s="167"/>
      <c r="AZ8" s="167"/>
      <c r="BA8" s="167"/>
      <c r="BB8" s="167"/>
      <c r="BC8" s="167"/>
      <c r="BD8" s="167" t="s">
        <v>20</v>
      </c>
      <c r="BE8" s="167"/>
      <c r="BF8" s="167"/>
      <c r="BG8" s="167"/>
      <c r="BH8" s="167"/>
      <c r="BI8" s="167"/>
      <c r="BJ8" s="168" t="s">
        <v>21</v>
      </c>
      <c r="BK8" s="169"/>
      <c r="BL8" s="169"/>
      <c r="BM8" s="169"/>
      <c r="BN8" s="169"/>
      <c r="BO8" s="170"/>
      <c r="BP8" s="168" t="s">
        <v>22</v>
      </c>
      <c r="BQ8" s="169"/>
      <c r="BR8" s="169"/>
      <c r="BS8" s="169"/>
      <c r="BT8" s="169"/>
      <c r="BU8" s="170"/>
      <c r="BV8" s="168" t="s">
        <v>23</v>
      </c>
      <c r="BW8" s="169"/>
      <c r="BX8" s="169"/>
      <c r="BY8" s="169"/>
      <c r="BZ8" s="169"/>
      <c r="CA8" s="170"/>
      <c r="CB8" s="183"/>
      <c r="CC8" s="184"/>
      <c r="CD8" s="184"/>
      <c r="CE8" s="184"/>
      <c r="CF8" s="184"/>
      <c r="CG8" s="184"/>
      <c r="CH8" s="185"/>
      <c r="CI8" s="177"/>
      <c r="CJ8" s="178"/>
      <c r="CL8" s="23">
        <v>1</v>
      </c>
      <c r="CM8" s="207" t="s">
        <v>53</v>
      </c>
      <c r="CN8" s="208" t="s">
        <v>49</v>
      </c>
      <c r="CO8" s="208" t="s">
        <v>49</v>
      </c>
      <c r="CP8" s="208" t="s">
        <v>49</v>
      </c>
      <c r="CQ8" s="208" t="s">
        <v>49</v>
      </c>
      <c r="CR8" s="208" t="s">
        <v>49</v>
      </c>
      <c r="CS8" s="208" t="s">
        <v>49</v>
      </c>
      <c r="CT8" s="208" t="s">
        <v>49</v>
      </c>
      <c r="CU8" s="209" t="s">
        <v>49</v>
      </c>
      <c r="CV8" s="210"/>
      <c r="CW8" s="210"/>
      <c r="CX8" s="85" t="str">
        <f>IFERROR((VLOOKUP(CM8,データシートマスタ!$X$3:$Y$19,2,FALSE))*CV8,"")</f>
        <v/>
      </c>
      <c r="CY8" s="86"/>
      <c r="CZ8" s="211"/>
    </row>
    <row r="9" spans="2:214" ht="27.6" customHeight="1" thickBot="1" x14ac:dyDescent="0.2">
      <c r="B9" s="198"/>
      <c r="C9" s="129"/>
      <c r="D9" s="136"/>
      <c r="E9" s="137"/>
      <c r="F9" s="138"/>
      <c r="G9" s="145"/>
      <c r="H9" s="146"/>
      <c r="I9" s="146"/>
      <c r="J9" s="146"/>
      <c r="K9" s="147"/>
      <c r="L9" s="136"/>
      <c r="M9" s="137"/>
      <c r="N9" s="138"/>
      <c r="O9" s="136"/>
      <c r="P9" s="137"/>
      <c r="Q9" s="138"/>
      <c r="R9" s="148"/>
      <c r="S9" s="149"/>
      <c r="T9" s="200" t="s">
        <v>24</v>
      </c>
      <c r="U9" s="200"/>
      <c r="V9" s="200"/>
      <c r="W9" s="200" t="s">
        <v>25</v>
      </c>
      <c r="X9" s="200"/>
      <c r="Y9" s="200"/>
      <c r="Z9" s="200" t="s">
        <v>24</v>
      </c>
      <c r="AA9" s="200"/>
      <c r="AB9" s="200"/>
      <c r="AC9" s="200" t="s">
        <v>25</v>
      </c>
      <c r="AD9" s="200"/>
      <c r="AE9" s="200"/>
      <c r="AF9" s="200" t="s">
        <v>24</v>
      </c>
      <c r="AG9" s="200"/>
      <c r="AH9" s="200"/>
      <c r="AI9" s="200" t="s">
        <v>25</v>
      </c>
      <c r="AJ9" s="200"/>
      <c r="AK9" s="200"/>
      <c r="AL9" s="200" t="s">
        <v>24</v>
      </c>
      <c r="AM9" s="200"/>
      <c r="AN9" s="200"/>
      <c r="AO9" s="200" t="s">
        <v>25</v>
      </c>
      <c r="AP9" s="200"/>
      <c r="AQ9" s="200"/>
      <c r="AR9" s="200" t="s">
        <v>24</v>
      </c>
      <c r="AS9" s="200"/>
      <c r="AT9" s="200"/>
      <c r="AU9" s="200" t="s">
        <v>25</v>
      </c>
      <c r="AV9" s="200"/>
      <c r="AW9" s="200"/>
      <c r="AX9" s="200" t="s">
        <v>24</v>
      </c>
      <c r="AY9" s="200"/>
      <c r="AZ9" s="200"/>
      <c r="BA9" s="200" t="s">
        <v>25</v>
      </c>
      <c r="BB9" s="200"/>
      <c r="BC9" s="200"/>
      <c r="BD9" s="200" t="s">
        <v>24</v>
      </c>
      <c r="BE9" s="200"/>
      <c r="BF9" s="200"/>
      <c r="BG9" s="200" t="s">
        <v>25</v>
      </c>
      <c r="BH9" s="200"/>
      <c r="BI9" s="200"/>
      <c r="BJ9" s="202" t="s">
        <v>24</v>
      </c>
      <c r="BK9" s="203"/>
      <c r="BL9" s="204"/>
      <c r="BM9" s="202" t="s">
        <v>25</v>
      </c>
      <c r="BN9" s="203"/>
      <c r="BO9" s="204"/>
      <c r="BP9" s="202" t="s">
        <v>24</v>
      </c>
      <c r="BQ9" s="203"/>
      <c r="BR9" s="204"/>
      <c r="BS9" s="202" t="s">
        <v>25</v>
      </c>
      <c r="BT9" s="203"/>
      <c r="BU9" s="204"/>
      <c r="BV9" s="202" t="s">
        <v>24</v>
      </c>
      <c r="BW9" s="203"/>
      <c r="BX9" s="204"/>
      <c r="BY9" s="202" t="s">
        <v>25</v>
      </c>
      <c r="BZ9" s="203"/>
      <c r="CA9" s="204"/>
      <c r="CB9" s="212" t="s">
        <v>26</v>
      </c>
      <c r="CC9" s="213"/>
      <c r="CD9" s="214" t="s">
        <v>27</v>
      </c>
      <c r="CE9" s="215"/>
      <c r="CF9" s="206" t="s">
        <v>28</v>
      </c>
      <c r="CG9" s="206"/>
      <c r="CH9" s="206"/>
      <c r="CI9" s="177"/>
      <c r="CJ9" s="178"/>
      <c r="CL9" s="23">
        <v>2</v>
      </c>
      <c r="CM9" s="207" t="s">
        <v>53</v>
      </c>
      <c r="CN9" s="208" t="s">
        <v>52</v>
      </c>
      <c r="CO9" s="208" t="s">
        <v>52</v>
      </c>
      <c r="CP9" s="208" t="s">
        <v>52</v>
      </c>
      <c r="CQ9" s="208" t="s">
        <v>52</v>
      </c>
      <c r="CR9" s="208" t="s">
        <v>52</v>
      </c>
      <c r="CS9" s="208" t="s">
        <v>52</v>
      </c>
      <c r="CT9" s="208" t="s">
        <v>52</v>
      </c>
      <c r="CU9" s="209" t="s">
        <v>52</v>
      </c>
      <c r="CV9" s="210"/>
      <c r="CW9" s="210"/>
      <c r="CX9" s="85" t="str">
        <f>IFERROR((VLOOKUP(CM9,データシートマスタ!$X$3:$Y$19,2,FALSE))*CV9,"")</f>
        <v/>
      </c>
      <c r="CY9" s="86"/>
      <c r="CZ9" s="211"/>
      <c r="DF9" s="98" t="s">
        <v>29</v>
      </c>
      <c r="DG9" s="98"/>
      <c r="DI9" s="98" t="s">
        <v>29</v>
      </c>
      <c r="DJ9" s="98"/>
      <c r="DK9" s="32"/>
      <c r="DL9" s="205" t="s">
        <v>30</v>
      </c>
      <c r="DM9" s="98"/>
      <c r="DN9" s="205" t="s">
        <v>31</v>
      </c>
      <c r="DO9" s="98"/>
      <c r="DQ9" s="98">
        <v>1</v>
      </c>
      <c r="DR9" s="98"/>
      <c r="DS9" s="98">
        <v>2</v>
      </c>
      <c r="DT9" s="98"/>
      <c r="DU9" s="98">
        <v>3</v>
      </c>
      <c r="DV9" s="98"/>
      <c r="DW9" s="98">
        <v>4</v>
      </c>
      <c r="DX9" s="98"/>
      <c r="DY9" s="98">
        <v>5</v>
      </c>
      <c r="DZ9" s="98"/>
      <c r="EA9" s="98">
        <v>6</v>
      </c>
      <c r="EB9" s="98"/>
      <c r="EC9" s="98">
        <v>7</v>
      </c>
      <c r="ED9" s="98"/>
      <c r="EE9" s="98">
        <v>8</v>
      </c>
      <c r="EF9" s="98"/>
      <c r="EG9" s="98">
        <v>9</v>
      </c>
      <c r="EH9" s="98"/>
      <c r="EI9" s="98">
        <v>10</v>
      </c>
      <c r="EJ9" s="98"/>
      <c r="EK9" s="98" t="s">
        <v>32</v>
      </c>
      <c r="EL9" s="98"/>
      <c r="EN9" s="98">
        <v>1</v>
      </c>
      <c r="EO9" s="98"/>
      <c r="EP9" s="98">
        <v>2</v>
      </c>
      <c r="EQ9" s="98"/>
      <c r="ER9" s="98">
        <v>3</v>
      </c>
      <c r="ES9" s="98"/>
      <c r="ET9" s="98">
        <v>4</v>
      </c>
      <c r="EU9" s="98"/>
      <c r="EV9" s="98">
        <v>5</v>
      </c>
      <c r="EW9" s="98"/>
      <c r="EX9" s="98">
        <v>6</v>
      </c>
      <c r="EY9" s="98"/>
      <c r="EZ9" s="98">
        <v>7</v>
      </c>
      <c r="FA9" s="98"/>
      <c r="FB9" s="98">
        <v>8</v>
      </c>
      <c r="FC9" s="98"/>
      <c r="FD9" s="98">
        <v>9</v>
      </c>
      <c r="FE9" s="98"/>
      <c r="FF9" s="98">
        <v>10</v>
      </c>
      <c r="FG9" s="98"/>
      <c r="FH9" s="98" t="s">
        <v>32</v>
      </c>
      <c r="FI9" s="98"/>
      <c r="FK9" s="98">
        <v>1</v>
      </c>
      <c r="FL9" s="98"/>
      <c r="FM9" s="98">
        <v>2</v>
      </c>
      <c r="FN9" s="98"/>
      <c r="FO9" s="98">
        <v>3</v>
      </c>
      <c r="FP9" s="98"/>
      <c r="FQ9" s="98">
        <v>4</v>
      </c>
      <c r="FR9" s="98"/>
      <c r="FS9" s="98">
        <v>5</v>
      </c>
      <c r="FT9" s="98"/>
      <c r="FU9" s="98">
        <v>6</v>
      </c>
      <c r="FV9" s="98"/>
      <c r="FW9" s="98">
        <v>7</v>
      </c>
      <c r="FX9" s="98"/>
      <c r="FY9" s="98">
        <v>8</v>
      </c>
      <c r="FZ9" s="98"/>
      <c r="GA9" s="98">
        <v>9</v>
      </c>
      <c r="GB9" s="98"/>
      <c r="GC9" s="98">
        <v>10</v>
      </c>
      <c r="GD9" s="98"/>
      <c r="GE9" s="98" t="s">
        <v>32</v>
      </c>
      <c r="GF9" s="98"/>
      <c r="GH9" s="98">
        <v>1</v>
      </c>
      <c r="GI9" s="98"/>
      <c r="GJ9" s="98">
        <v>2</v>
      </c>
      <c r="GK9" s="98"/>
      <c r="GL9" s="98">
        <v>3</v>
      </c>
      <c r="GM9" s="98"/>
      <c r="GN9" s="98">
        <v>4</v>
      </c>
      <c r="GO9" s="98"/>
      <c r="GP9" s="98">
        <v>5</v>
      </c>
      <c r="GQ9" s="98"/>
      <c r="GR9" s="98">
        <v>6</v>
      </c>
      <c r="GS9" s="98"/>
      <c r="GT9" s="98">
        <v>7</v>
      </c>
      <c r="GU9" s="98"/>
      <c r="GV9" s="98">
        <v>8</v>
      </c>
      <c r="GW9" s="98"/>
      <c r="GX9" s="98">
        <v>9</v>
      </c>
      <c r="GY9" s="98"/>
      <c r="GZ9" s="98">
        <v>10</v>
      </c>
      <c r="HA9" s="98"/>
      <c r="HB9" s="98" t="s">
        <v>26</v>
      </c>
      <c r="HC9" s="98"/>
      <c r="HE9" s="98" t="s">
        <v>26</v>
      </c>
      <c r="HF9" s="98"/>
    </row>
    <row r="10" spans="2:214" ht="27.6" customHeight="1" x14ac:dyDescent="0.15">
      <c r="B10" s="198"/>
      <c r="C10" s="80">
        <v>1</v>
      </c>
      <c r="D10" s="216" t="s">
        <v>41</v>
      </c>
      <c r="E10" s="217"/>
      <c r="F10" s="218"/>
      <c r="G10" s="207" t="s">
        <v>38</v>
      </c>
      <c r="H10" s="208"/>
      <c r="I10" s="208"/>
      <c r="J10" s="208"/>
      <c r="K10" s="209"/>
      <c r="L10" s="90"/>
      <c r="M10" s="91"/>
      <c r="N10" s="92"/>
      <c r="O10" s="219" t="str">
        <f>IFERROR(VLOOKUP(D10&amp;G10&amp;L10&amp;DL10&amp;DN10,データシートマスタ!$S$3:$V$196,3,FALSE),"")</f>
        <v/>
      </c>
      <c r="P10" s="220"/>
      <c r="Q10" s="25" t="s">
        <v>34</v>
      </c>
      <c r="R10" s="221"/>
      <c r="S10" s="222"/>
      <c r="T10" s="223"/>
      <c r="U10" s="224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225"/>
      <c r="CB10" s="229" t="str">
        <f>IF(SUM(T10:CA10)=0,"",SUM(T10:CA10))</f>
        <v/>
      </c>
      <c r="CC10" s="230"/>
      <c r="CD10" s="231">
        <f>IF(DI10="B",HE10,HB10)</f>
        <v>0</v>
      </c>
      <c r="CE10" s="230"/>
      <c r="CF10" s="226">
        <f>IFERROR(IF(DI10="B",IF(SUM(T10:CA10)*1200&gt;7500*CD10,7500*CD10,SUM(T10:CA10)*1200),O10*CD10),0)</f>
        <v>0</v>
      </c>
      <c r="CG10" s="226"/>
      <c r="CH10" s="226"/>
      <c r="CI10" s="227" t="str">
        <f t="shared" ref="CI10:CI20" si="7">IF(COUNTIF(L10,"*減免*"),"要","")</f>
        <v/>
      </c>
      <c r="CJ10" s="228"/>
      <c r="CL10" s="23">
        <v>3</v>
      </c>
      <c r="CM10" s="207" t="s">
        <v>53</v>
      </c>
      <c r="CN10" s="208" t="s">
        <v>49</v>
      </c>
      <c r="CO10" s="208" t="s">
        <v>49</v>
      </c>
      <c r="CP10" s="208" t="s">
        <v>49</v>
      </c>
      <c r="CQ10" s="208" t="s">
        <v>49</v>
      </c>
      <c r="CR10" s="208" t="s">
        <v>49</v>
      </c>
      <c r="CS10" s="208" t="s">
        <v>49</v>
      </c>
      <c r="CT10" s="208" t="s">
        <v>49</v>
      </c>
      <c r="CU10" s="209" t="s">
        <v>49</v>
      </c>
      <c r="CV10" s="210"/>
      <c r="CW10" s="210"/>
      <c r="CX10" s="85" t="str">
        <f>IFERROR((VLOOKUP(CM10,データシートマスタ!$X$3:$Y$19,2,FALSE))*CV10,"")</f>
        <v/>
      </c>
      <c r="CY10" s="86"/>
      <c r="CZ10" s="211"/>
      <c r="DF10" s="98" t="str">
        <f>IFERROR(VLOOKUP(D10&amp;G10,データシートマスタ!$J$3:$K$196,2,FALSE),"")</f>
        <v/>
      </c>
      <c r="DG10" s="98"/>
      <c r="DI10" s="98" t="str">
        <f>IFERROR(VLOOKUP(D10&amp;G10&amp;L10&amp;DL10&amp;DN10,データシートマスタ!$S$3:$V$196,4,FALSE),"")</f>
        <v/>
      </c>
      <c r="DJ10" s="98"/>
      <c r="DK10" s="32"/>
      <c r="DL10" s="98" t="str">
        <f>IF(OR(AND(DF10="ア",EK10&gt;3),AND(DF10="イ",EK10&gt;6)),"X","Y")</f>
        <v>Y</v>
      </c>
      <c r="DM10" s="98"/>
      <c r="DN10" s="98" t="str">
        <f>IF($R$27&gt;29,"α","β")</f>
        <v>β</v>
      </c>
      <c r="DO10" s="98"/>
      <c r="DQ10" s="98" t="str">
        <f t="shared" ref="DQ10:DQ20" si="8">IF(SUM(T10:Y10)=0,"",SUM(T10:Y10))</f>
        <v/>
      </c>
      <c r="DR10" s="98"/>
      <c r="DS10" s="88" t="str">
        <f t="shared" ref="DS10:DS20" si="9">IF(SUM(Z10:AE10)=0,"",SUM(Z10:AE10))</f>
        <v/>
      </c>
      <c r="DT10" s="89"/>
      <c r="DU10" s="88" t="str">
        <f t="shared" ref="DU10:DU20" si="10">IF(SUM(AF10:AK10)=0,"",SUM(AF10:AK10))</f>
        <v/>
      </c>
      <c r="DV10" s="89"/>
      <c r="DW10" s="88" t="str">
        <f t="shared" ref="DW10:DW20" si="11">IF(SUM(AL10:AQ10)=0,"",SUM(AL10:AQ10))</f>
        <v/>
      </c>
      <c r="DX10" s="89"/>
      <c r="DY10" s="88" t="str">
        <f t="shared" ref="DY10:DY20" si="12">IF(SUM(AR10:AW10)=0,"",SUM(AR10:AW10))</f>
        <v/>
      </c>
      <c r="DZ10" s="89"/>
      <c r="EA10" s="88" t="str">
        <f t="shared" ref="EA10:EA20" si="13">IF(SUM(AX10:BC10)=0,"",SUM(AX10:BC10))</f>
        <v/>
      </c>
      <c r="EB10" s="89"/>
      <c r="EC10" s="88" t="str">
        <f t="shared" ref="EC10:EC20" si="14">IF(SUM(BD10:BI10)=0,"",SUM(BD10:BI10))</f>
        <v/>
      </c>
      <c r="ED10" s="89"/>
      <c r="EE10" s="88" t="str">
        <f t="shared" ref="EE10:EE20" si="15">IF(SUM(BJ10:BO10)=0,"",SUM(BJ10:BO10))</f>
        <v/>
      </c>
      <c r="EF10" s="89"/>
      <c r="EG10" s="88" t="str">
        <f t="shared" ref="EG10:EG20" si="16">IF(SUM(BP10:BU10)=0,"",SUM(BP10:BU10))</f>
        <v/>
      </c>
      <c r="EH10" s="89"/>
      <c r="EI10" s="88" t="str">
        <f t="shared" ref="EI10:EI20" si="17">IF(SUM(BV10:CA10)=0,"",SUM(BV10:CA10))</f>
        <v/>
      </c>
      <c r="EJ10" s="89"/>
      <c r="EK10" s="98">
        <f>COUNT(DQ10:EJ10)</f>
        <v>0</v>
      </c>
      <c r="EL10" s="98"/>
      <c r="EN10" s="88">
        <f>IF(IF(DQ10="",0,1)=0,0,IF(DQ10="",0,1))</f>
        <v>0</v>
      </c>
      <c r="EO10" s="89"/>
      <c r="EP10" s="88">
        <f t="shared" ref="EP10:EP20" si="18">IF(IF(DS10="",0,1)=0,0,IF(DS10="",0,1))</f>
        <v>0</v>
      </c>
      <c r="EQ10" s="89"/>
      <c r="ER10" s="88">
        <f t="shared" ref="ER10:ER20" si="19">IF(IF(DU10="",0,1)=0,0,IF(DU10="",0,1))</f>
        <v>0</v>
      </c>
      <c r="ES10" s="89"/>
      <c r="ET10" s="88">
        <f t="shared" ref="ET10:ET20" si="20">IF(IF(DW10="",0,1)=0,0,IF(DW10="",0,1))</f>
        <v>0</v>
      </c>
      <c r="EU10" s="89"/>
      <c r="EV10" s="88">
        <f t="shared" ref="EV10:EV20" si="21">IF(IF(DY10="",0,1)=0,0,IF(DY10="",0,1))</f>
        <v>0</v>
      </c>
      <c r="EW10" s="89"/>
      <c r="EX10" s="88">
        <f t="shared" ref="EX10:EX20" si="22">IF(IF(EA10="",0,1)=0,0,IF(EA10="",0,1))</f>
        <v>0</v>
      </c>
      <c r="EY10" s="89"/>
      <c r="EZ10" s="88">
        <f t="shared" ref="EZ10:EZ20" si="23">IF(IF(EC10="",0,1)=0,0,IF(EC10="",0,1))</f>
        <v>0</v>
      </c>
      <c r="FA10" s="89"/>
      <c r="FB10" s="88">
        <f t="shared" ref="FB10:FB20" si="24">IF(IF(EE10="",0,1)=0,0,IF(EE10="",0,1))</f>
        <v>0</v>
      </c>
      <c r="FC10" s="89"/>
      <c r="FD10" s="88">
        <f t="shared" ref="FD10:FD20" si="25">IF(IF(EG10="",0,1)=0,0,IF(EG10="",0,1))</f>
        <v>0</v>
      </c>
      <c r="FE10" s="89"/>
      <c r="FF10" s="88">
        <f t="shared" ref="FF10:FF20" si="26">IF(IF(EI10="",0,1)=0,0,IF(EI10="",0,1))</f>
        <v>0</v>
      </c>
      <c r="FG10" s="89"/>
      <c r="FH10" s="98"/>
      <c r="FI10" s="98"/>
      <c r="FK10" s="88">
        <f>EN10</f>
        <v>0</v>
      </c>
      <c r="FL10" s="89"/>
      <c r="FM10" s="88">
        <f>FK10+EP10</f>
        <v>0</v>
      </c>
      <c r="FN10" s="89"/>
      <c r="FO10" s="88">
        <f t="shared" ref="FO10:FO20" si="27">FM10+ER10</f>
        <v>0</v>
      </c>
      <c r="FP10" s="89"/>
      <c r="FQ10" s="88">
        <f t="shared" ref="FQ10:FQ20" si="28">FO10+ET10</f>
        <v>0</v>
      </c>
      <c r="FR10" s="89"/>
      <c r="FS10" s="88">
        <f t="shared" ref="FS10:FS20" si="29">FQ10+EV10</f>
        <v>0</v>
      </c>
      <c r="FT10" s="89"/>
      <c r="FU10" s="88">
        <f t="shared" ref="FU10:FU20" si="30">FS10+EX10</f>
        <v>0</v>
      </c>
      <c r="FV10" s="89"/>
      <c r="FW10" s="88">
        <f t="shared" ref="FW10:FW20" si="31">FU10+EZ10</f>
        <v>0</v>
      </c>
      <c r="FX10" s="89"/>
      <c r="FY10" s="88">
        <f t="shared" ref="FY10:FY20" si="32">FW10+FB10</f>
        <v>0</v>
      </c>
      <c r="FZ10" s="89"/>
      <c r="GA10" s="88">
        <f t="shared" ref="GA10:GA20" si="33">FY10+FD10</f>
        <v>0</v>
      </c>
      <c r="GB10" s="89"/>
      <c r="GC10" s="88">
        <f t="shared" ref="GC10:GC20" si="34">GA10+FF10</f>
        <v>0</v>
      </c>
      <c r="GD10" s="89"/>
      <c r="GE10" s="88"/>
      <c r="GF10" s="89"/>
      <c r="GH10" s="88">
        <f t="shared" ref="GH10:GH20" si="35">IF(AND($DI10="A",FK10&lt;4),DQ10,IF(AND($DI10="B",FK10&lt;7),DQ10,IF(AND($DI10="C"),DQ10,0)))</f>
        <v>0</v>
      </c>
      <c r="GI10" s="89"/>
      <c r="GJ10" s="88">
        <f t="shared" ref="GJ10:GJ20" si="36">IF(AND($DI10="A",FM10&lt;4),DS10,IF(AND($DI10="B",FM10&lt;7),DS10,IF(AND($DI10="C"),DS10,0)))</f>
        <v>0</v>
      </c>
      <c r="GK10" s="89"/>
      <c r="GL10" s="88">
        <f t="shared" ref="GL10:GL20" si="37">IF(AND($DI10="A",FO10&lt;4),DU10,IF(AND($DI10="B",FO10&lt;7),DU10,IF(AND($DI10="C"),DU10,0)))</f>
        <v>0</v>
      </c>
      <c r="GM10" s="89"/>
      <c r="GN10" s="88">
        <f t="shared" ref="GN10:GN20" si="38">IF(AND($DI10="A",FQ10&lt;4),DW10,IF(AND($DI10="B",FQ10&lt;7),DW10,IF(AND($DI10="C"),DW10,0)))</f>
        <v>0</v>
      </c>
      <c r="GO10" s="89"/>
      <c r="GP10" s="88">
        <f t="shared" ref="GP10:GP20" si="39">IF(AND($DI10="A",FS10&lt;4),DY10,IF(AND($DI10="B",FS10&lt;7),DY10,IF(AND($DI10="C"),DY10,0)))</f>
        <v>0</v>
      </c>
      <c r="GQ10" s="89"/>
      <c r="GR10" s="88">
        <f t="shared" ref="GR10:GR20" si="40">IF(AND($DI10="A",FU10&lt;4),EA10,IF(AND($DI10="B",FU10&lt;7),EA10,IF(AND($DI10="C"),EA10,0)))</f>
        <v>0</v>
      </c>
      <c r="GS10" s="89"/>
      <c r="GT10" s="88">
        <f t="shared" ref="GT10:GT20" si="41">IF(AND($DI10="A",FW10&lt;4),EC10,IF(AND($DI10="B",FW10&lt;7),EC10,IF(AND($DI10="C"),EC10,0)))</f>
        <v>0</v>
      </c>
      <c r="GU10" s="89"/>
      <c r="GV10" s="88">
        <f t="shared" ref="GV10:GV20" si="42">IF(AND($DI10="A",FY10&lt;4),EE10,IF(AND($DI10="B",FY10&lt;7),EE10,IF(AND($DI10="C"),EE10,0)))</f>
        <v>0</v>
      </c>
      <c r="GW10" s="89"/>
      <c r="GX10" s="88">
        <f t="shared" ref="GX10:GX20" si="43">IF(AND($DI10="A",GA10&lt;4),EG10,IF(AND($DI10="B",GA10&lt;7),EG10,IF(AND($DI10="C"),EG10,0)))</f>
        <v>0</v>
      </c>
      <c r="GY10" s="89"/>
      <c r="GZ10" s="88">
        <f t="shared" ref="GZ10:GZ20" si="44">IF(AND($DI10="A",GC10&lt;4),EI10,IF(AND($DI10="B",GC10&lt;7),EI10,IF(AND($DI10="C"),EI10,0)))</f>
        <v>0</v>
      </c>
      <c r="HA10" s="89"/>
      <c r="HB10" s="88">
        <f>SUM(GH10:HA10)</f>
        <v>0</v>
      </c>
      <c r="HC10" s="89"/>
      <c r="HE10" s="88">
        <f>IF(DI10="B",MAX(DQ10,DS10,DU10,DW10,DY10,EA10,EC10,EE10,EG10,EI10),0)</f>
        <v>0</v>
      </c>
      <c r="HF10" s="89"/>
    </row>
    <row r="11" spans="2:214" ht="27.6" customHeight="1" x14ac:dyDescent="0.15">
      <c r="B11" s="198"/>
      <c r="C11" s="80">
        <v>2</v>
      </c>
      <c r="D11" s="216" t="s">
        <v>41</v>
      </c>
      <c r="E11" s="217"/>
      <c r="F11" s="218"/>
      <c r="G11" s="207" t="s">
        <v>38</v>
      </c>
      <c r="H11" s="208"/>
      <c r="I11" s="208"/>
      <c r="J11" s="208"/>
      <c r="K11" s="209"/>
      <c r="L11" s="90"/>
      <c r="M11" s="91" t="s">
        <v>35</v>
      </c>
      <c r="N11" s="92" t="s">
        <v>35</v>
      </c>
      <c r="O11" s="219" t="str">
        <f>IFERROR(VLOOKUP(D11&amp;G11&amp;L11&amp;DL11&amp;DN11,データシートマスタ!$S$3:$V$196,3,FALSE),"")</f>
        <v/>
      </c>
      <c r="P11" s="220"/>
      <c r="Q11" s="25" t="s">
        <v>34</v>
      </c>
      <c r="R11" s="233"/>
      <c r="S11" s="234"/>
      <c r="T11" s="235"/>
      <c r="U11" s="236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2"/>
      <c r="BG11" s="232"/>
      <c r="BH11" s="232"/>
      <c r="BI11" s="232"/>
      <c r="BJ11" s="232"/>
      <c r="BK11" s="232"/>
      <c r="BL11" s="232"/>
      <c r="BM11" s="232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7"/>
      <c r="BZ11" s="238"/>
      <c r="CA11" s="239"/>
      <c r="CB11" s="229" t="str">
        <f t="shared" ref="CB11:CB20" si="45">IF(SUM(T11:CA11)=0,"",SUM(T11:CA11))</f>
        <v/>
      </c>
      <c r="CC11" s="230"/>
      <c r="CD11" s="231">
        <f t="shared" ref="CD11:CD20" si="46">IF(DI11="B",HE11,HB11)</f>
        <v>0</v>
      </c>
      <c r="CE11" s="230"/>
      <c r="CF11" s="226">
        <f t="shared" ref="CF11:CF20" si="47">IFERROR(IF(DI11="B",IF(SUM(T11:CA11)*1200&gt;7500*CD11,7500*CD11,SUM(T11:CA11)*1200),O11*CD11),0)</f>
        <v>0</v>
      </c>
      <c r="CG11" s="226"/>
      <c r="CH11" s="226"/>
      <c r="CI11" s="227" t="str">
        <f t="shared" si="7"/>
        <v/>
      </c>
      <c r="CJ11" s="228"/>
      <c r="CL11" s="23">
        <v>4</v>
      </c>
      <c r="CM11" s="207" t="s">
        <v>53</v>
      </c>
      <c r="CN11" s="208"/>
      <c r="CO11" s="208"/>
      <c r="CP11" s="208"/>
      <c r="CQ11" s="208"/>
      <c r="CR11" s="208"/>
      <c r="CS11" s="208"/>
      <c r="CT11" s="208"/>
      <c r="CU11" s="209"/>
      <c r="CV11" s="210"/>
      <c r="CW11" s="210"/>
      <c r="CX11" s="85" t="str">
        <f>IFERROR((VLOOKUP(CM11,データシートマスタ!$X$3:$Y$19,2,FALSE))*CV11,"")</f>
        <v/>
      </c>
      <c r="CY11" s="86"/>
      <c r="CZ11" s="211"/>
      <c r="DF11" s="98" t="str">
        <f>IFERROR(VLOOKUP(D11&amp;G11,データシートマスタ!$J$3:$K$196,2,FALSE),"")</f>
        <v/>
      </c>
      <c r="DG11" s="98"/>
      <c r="DI11" s="98" t="str">
        <f>IFERROR(VLOOKUP(D11&amp;G11&amp;L11&amp;DL11&amp;DN11,データシートマスタ!$S$3:$V$196,4,FALSE),"")</f>
        <v/>
      </c>
      <c r="DJ11" s="98"/>
      <c r="DK11" s="32"/>
      <c r="DL11" s="98" t="str">
        <f t="shared" ref="DL11:DL20" si="48">IF(OR(AND(DF11="ア",EK11&gt;3),AND(DF11="イ",EK11&gt;6)),"X","Y")</f>
        <v>Y</v>
      </c>
      <c r="DM11" s="98"/>
      <c r="DN11" s="98" t="str">
        <f t="shared" ref="DN11:DN20" si="49">IF($R$27&gt;29,"α","β")</f>
        <v>β</v>
      </c>
      <c r="DO11" s="98"/>
      <c r="DQ11" s="98" t="str">
        <f t="shared" si="8"/>
        <v/>
      </c>
      <c r="DR11" s="98"/>
      <c r="DS11" s="88" t="str">
        <f t="shared" si="9"/>
        <v/>
      </c>
      <c r="DT11" s="89"/>
      <c r="DU11" s="88" t="str">
        <f t="shared" si="10"/>
        <v/>
      </c>
      <c r="DV11" s="89"/>
      <c r="DW11" s="88" t="str">
        <f t="shared" si="11"/>
        <v/>
      </c>
      <c r="DX11" s="89"/>
      <c r="DY11" s="88" t="str">
        <f t="shared" si="12"/>
        <v/>
      </c>
      <c r="DZ11" s="89"/>
      <c r="EA11" s="88" t="str">
        <f t="shared" si="13"/>
        <v/>
      </c>
      <c r="EB11" s="89"/>
      <c r="EC11" s="88" t="str">
        <f t="shared" si="14"/>
        <v/>
      </c>
      <c r="ED11" s="89"/>
      <c r="EE11" s="88" t="str">
        <f t="shared" si="15"/>
        <v/>
      </c>
      <c r="EF11" s="89"/>
      <c r="EG11" s="88" t="str">
        <f t="shared" si="16"/>
        <v/>
      </c>
      <c r="EH11" s="89"/>
      <c r="EI11" s="88" t="str">
        <f t="shared" si="17"/>
        <v/>
      </c>
      <c r="EJ11" s="89"/>
      <c r="EK11" s="98">
        <f t="shared" ref="EK11:EK20" si="50">COUNT(DQ11:EJ11)</f>
        <v>0</v>
      </c>
      <c r="EL11" s="98"/>
      <c r="EN11" s="88">
        <f t="shared" ref="EN11:EN20" si="51">IF(IF(DQ11="",0,1)=0,0,IF(DQ11="",0,1))</f>
        <v>0</v>
      </c>
      <c r="EO11" s="89"/>
      <c r="EP11" s="88">
        <f t="shared" si="18"/>
        <v>0</v>
      </c>
      <c r="EQ11" s="89"/>
      <c r="ER11" s="88">
        <f t="shared" si="19"/>
        <v>0</v>
      </c>
      <c r="ES11" s="89"/>
      <c r="ET11" s="88">
        <f t="shared" si="20"/>
        <v>0</v>
      </c>
      <c r="EU11" s="89"/>
      <c r="EV11" s="88">
        <f t="shared" si="21"/>
        <v>0</v>
      </c>
      <c r="EW11" s="89"/>
      <c r="EX11" s="88">
        <f t="shared" si="22"/>
        <v>0</v>
      </c>
      <c r="EY11" s="89"/>
      <c r="EZ11" s="88">
        <f t="shared" si="23"/>
        <v>0</v>
      </c>
      <c r="FA11" s="89"/>
      <c r="FB11" s="88">
        <f t="shared" si="24"/>
        <v>0</v>
      </c>
      <c r="FC11" s="89"/>
      <c r="FD11" s="88">
        <f t="shared" si="25"/>
        <v>0</v>
      </c>
      <c r="FE11" s="89"/>
      <c r="FF11" s="88">
        <f t="shared" si="26"/>
        <v>0</v>
      </c>
      <c r="FG11" s="89"/>
      <c r="FH11" s="98"/>
      <c r="FI11" s="98"/>
      <c r="FK11" s="88">
        <f t="shared" ref="FK11:FK20" si="52">EN11</f>
        <v>0</v>
      </c>
      <c r="FL11" s="89"/>
      <c r="FM11" s="88">
        <f t="shared" ref="FM11:FM20" si="53">FK11+EP11</f>
        <v>0</v>
      </c>
      <c r="FN11" s="89"/>
      <c r="FO11" s="88">
        <f t="shared" si="27"/>
        <v>0</v>
      </c>
      <c r="FP11" s="89"/>
      <c r="FQ11" s="88">
        <f t="shared" si="28"/>
        <v>0</v>
      </c>
      <c r="FR11" s="89"/>
      <c r="FS11" s="88">
        <f t="shared" si="29"/>
        <v>0</v>
      </c>
      <c r="FT11" s="89"/>
      <c r="FU11" s="88">
        <f t="shared" si="30"/>
        <v>0</v>
      </c>
      <c r="FV11" s="89"/>
      <c r="FW11" s="88">
        <f t="shared" si="31"/>
        <v>0</v>
      </c>
      <c r="FX11" s="89"/>
      <c r="FY11" s="88">
        <f t="shared" si="32"/>
        <v>0</v>
      </c>
      <c r="FZ11" s="89"/>
      <c r="GA11" s="88">
        <f t="shared" si="33"/>
        <v>0</v>
      </c>
      <c r="GB11" s="89"/>
      <c r="GC11" s="88">
        <f t="shared" si="34"/>
        <v>0</v>
      </c>
      <c r="GD11" s="89"/>
      <c r="GE11" s="98"/>
      <c r="GF11" s="98"/>
      <c r="GH11" s="88">
        <f t="shared" si="35"/>
        <v>0</v>
      </c>
      <c r="GI11" s="89"/>
      <c r="GJ11" s="88">
        <f t="shared" si="36"/>
        <v>0</v>
      </c>
      <c r="GK11" s="89"/>
      <c r="GL11" s="88">
        <f t="shared" si="37"/>
        <v>0</v>
      </c>
      <c r="GM11" s="89"/>
      <c r="GN11" s="88">
        <f t="shared" si="38"/>
        <v>0</v>
      </c>
      <c r="GO11" s="89"/>
      <c r="GP11" s="88">
        <f t="shared" si="39"/>
        <v>0</v>
      </c>
      <c r="GQ11" s="89"/>
      <c r="GR11" s="88">
        <f t="shared" si="40"/>
        <v>0</v>
      </c>
      <c r="GS11" s="89"/>
      <c r="GT11" s="88">
        <f t="shared" si="41"/>
        <v>0</v>
      </c>
      <c r="GU11" s="89"/>
      <c r="GV11" s="88">
        <f t="shared" si="42"/>
        <v>0</v>
      </c>
      <c r="GW11" s="89"/>
      <c r="GX11" s="88">
        <f t="shared" si="43"/>
        <v>0</v>
      </c>
      <c r="GY11" s="89"/>
      <c r="GZ11" s="88">
        <f t="shared" si="44"/>
        <v>0</v>
      </c>
      <c r="HA11" s="89"/>
      <c r="HB11" s="88">
        <f t="shared" ref="HB11:HB20" si="54">SUM(GH11:HA11)</f>
        <v>0</v>
      </c>
      <c r="HC11" s="89"/>
      <c r="HE11" s="88">
        <f t="shared" ref="HE11:HE20" si="55">IF(DI11="B",MAX(DQ11,DS11,DU11,DW11,DY11,EA11,EC11,EE11,EG11,EI11),0)</f>
        <v>0</v>
      </c>
      <c r="HF11" s="89"/>
    </row>
    <row r="12" spans="2:214" ht="27.6" customHeight="1" x14ac:dyDescent="0.15">
      <c r="B12" s="198"/>
      <c r="C12" s="80">
        <v>3</v>
      </c>
      <c r="D12" s="216" t="s">
        <v>41</v>
      </c>
      <c r="E12" s="217"/>
      <c r="F12" s="218"/>
      <c r="G12" s="207" t="s">
        <v>38</v>
      </c>
      <c r="H12" s="208"/>
      <c r="I12" s="208"/>
      <c r="J12" s="208"/>
      <c r="K12" s="209"/>
      <c r="L12" s="90"/>
      <c r="M12" s="91"/>
      <c r="N12" s="92"/>
      <c r="O12" s="219" t="str">
        <f>IFERROR(VLOOKUP(D12&amp;G12&amp;L12&amp;DL12&amp;DN12,データシートマスタ!$S$3:$V$196,3,FALSE),"")</f>
        <v/>
      </c>
      <c r="P12" s="220"/>
      <c r="Q12" s="25" t="s">
        <v>34</v>
      </c>
      <c r="R12" s="233"/>
      <c r="S12" s="234"/>
      <c r="T12" s="235"/>
      <c r="U12" s="236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  <c r="BS12" s="232"/>
      <c r="BT12" s="232"/>
      <c r="BU12" s="232"/>
      <c r="BV12" s="232"/>
      <c r="BW12" s="232"/>
      <c r="BX12" s="232"/>
      <c r="BY12" s="237"/>
      <c r="BZ12" s="238"/>
      <c r="CA12" s="239"/>
      <c r="CB12" s="229" t="str">
        <f t="shared" si="45"/>
        <v/>
      </c>
      <c r="CC12" s="230"/>
      <c r="CD12" s="231">
        <f t="shared" si="46"/>
        <v>0</v>
      </c>
      <c r="CE12" s="230"/>
      <c r="CF12" s="226">
        <f t="shared" si="47"/>
        <v>0</v>
      </c>
      <c r="CG12" s="226"/>
      <c r="CH12" s="226"/>
      <c r="CI12" s="227" t="str">
        <f t="shared" si="7"/>
        <v/>
      </c>
      <c r="CJ12" s="228"/>
      <c r="CL12" s="23">
        <v>5</v>
      </c>
      <c r="CM12" s="207" t="s">
        <v>53</v>
      </c>
      <c r="CN12" s="208"/>
      <c r="CO12" s="208"/>
      <c r="CP12" s="208"/>
      <c r="CQ12" s="208"/>
      <c r="CR12" s="208"/>
      <c r="CS12" s="208"/>
      <c r="CT12" s="208"/>
      <c r="CU12" s="209"/>
      <c r="CV12" s="210"/>
      <c r="CW12" s="210"/>
      <c r="CX12" s="85" t="str">
        <f>IFERROR((VLOOKUP(CM12,データシートマスタ!$X$3:$Y$19,2,FALSE))*CV12,"")</f>
        <v/>
      </c>
      <c r="CY12" s="86"/>
      <c r="CZ12" s="211"/>
      <c r="DF12" s="98" t="str">
        <f>IFERROR(VLOOKUP(D12&amp;G12,データシートマスタ!$J$3:$K$196,2,FALSE),"")</f>
        <v/>
      </c>
      <c r="DG12" s="98"/>
      <c r="DI12" s="98" t="str">
        <f>IFERROR(VLOOKUP(D12&amp;G12&amp;L12&amp;DL12&amp;DN12,データシートマスタ!$S$3:$V$196,4,FALSE),"")</f>
        <v/>
      </c>
      <c r="DJ12" s="98"/>
      <c r="DK12" s="32"/>
      <c r="DL12" s="98" t="str">
        <f t="shared" si="48"/>
        <v>Y</v>
      </c>
      <c r="DM12" s="98"/>
      <c r="DN12" s="98" t="str">
        <f t="shared" si="49"/>
        <v>β</v>
      </c>
      <c r="DO12" s="98"/>
      <c r="DQ12" s="98" t="str">
        <f t="shared" si="8"/>
        <v/>
      </c>
      <c r="DR12" s="98"/>
      <c r="DS12" s="88" t="str">
        <f t="shared" si="9"/>
        <v/>
      </c>
      <c r="DT12" s="89"/>
      <c r="DU12" s="88" t="str">
        <f t="shared" si="10"/>
        <v/>
      </c>
      <c r="DV12" s="89"/>
      <c r="DW12" s="88" t="str">
        <f t="shared" si="11"/>
        <v/>
      </c>
      <c r="DX12" s="89"/>
      <c r="DY12" s="88" t="str">
        <f t="shared" si="12"/>
        <v/>
      </c>
      <c r="DZ12" s="89"/>
      <c r="EA12" s="88" t="str">
        <f t="shared" si="13"/>
        <v/>
      </c>
      <c r="EB12" s="89"/>
      <c r="EC12" s="88" t="str">
        <f t="shared" si="14"/>
        <v/>
      </c>
      <c r="ED12" s="89"/>
      <c r="EE12" s="88" t="str">
        <f t="shared" si="15"/>
        <v/>
      </c>
      <c r="EF12" s="89"/>
      <c r="EG12" s="88" t="str">
        <f t="shared" si="16"/>
        <v/>
      </c>
      <c r="EH12" s="89"/>
      <c r="EI12" s="88" t="str">
        <f t="shared" si="17"/>
        <v/>
      </c>
      <c r="EJ12" s="89"/>
      <c r="EK12" s="98">
        <f t="shared" si="50"/>
        <v>0</v>
      </c>
      <c r="EL12" s="98"/>
      <c r="EN12" s="88">
        <f t="shared" si="51"/>
        <v>0</v>
      </c>
      <c r="EO12" s="89"/>
      <c r="EP12" s="88">
        <f t="shared" si="18"/>
        <v>0</v>
      </c>
      <c r="EQ12" s="89"/>
      <c r="ER12" s="88">
        <f t="shared" si="19"/>
        <v>0</v>
      </c>
      <c r="ES12" s="89"/>
      <c r="ET12" s="88">
        <f t="shared" si="20"/>
        <v>0</v>
      </c>
      <c r="EU12" s="89"/>
      <c r="EV12" s="88">
        <f t="shared" si="21"/>
        <v>0</v>
      </c>
      <c r="EW12" s="89"/>
      <c r="EX12" s="88">
        <f t="shared" si="22"/>
        <v>0</v>
      </c>
      <c r="EY12" s="89"/>
      <c r="EZ12" s="88">
        <f t="shared" si="23"/>
        <v>0</v>
      </c>
      <c r="FA12" s="89"/>
      <c r="FB12" s="88">
        <f t="shared" si="24"/>
        <v>0</v>
      </c>
      <c r="FC12" s="89"/>
      <c r="FD12" s="88">
        <f t="shared" si="25"/>
        <v>0</v>
      </c>
      <c r="FE12" s="89"/>
      <c r="FF12" s="88">
        <f t="shared" si="26"/>
        <v>0</v>
      </c>
      <c r="FG12" s="89"/>
      <c r="FH12" s="98"/>
      <c r="FI12" s="98"/>
      <c r="FK12" s="88">
        <f t="shared" si="52"/>
        <v>0</v>
      </c>
      <c r="FL12" s="89"/>
      <c r="FM12" s="88">
        <f t="shared" si="53"/>
        <v>0</v>
      </c>
      <c r="FN12" s="89"/>
      <c r="FO12" s="88">
        <f t="shared" si="27"/>
        <v>0</v>
      </c>
      <c r="FP12" s="89"/>
      <c r="FQ12" s="88">
        <f t="shared" si="28"/>
        <v>0</v>
      </c>
      <c r="FR12" s="89"/>
      <c r="FS12" s="88">
        <f t="shared" si="29"/>
        <v>0</v>
      </c>
      <c r="FT12" s="89"/>
      <c r="FU12" s="88">
        <f t="shared" si="30"/>
        <v>0</v>
      </c>
      <c r="FV12" s="89"/>
      <c r="FW12" s="88">
        <f t="shared" si="31"/>
        <v>0</v>
      </c>
      <c r="FX12" s="89"/>
      <c r="FY12" s="88">
        <f t="shared" si="32"/>
        <v>0</v>
      </c>
      <c r="FZ12" s="89"/>
      <c r="GA12" s="88">
        <f t="shared" si="33"/>
        <v>0</v>
      </c>
      <c r="GB12" s="89"/>
      <c r="GC12" s="88">
        <f t="shared" si="34"/>
        <v>0</v>
      </c>
      <c r="GD12" s="89"/>
      <c r="GE12" s="98"/>
      <c r="GF12" s="98"/>
      <c r="GH12" s="88">
        <f t="shared" si="35"/>
        <v>0</v>
      </c>
      <c r="GI12" s="89"/>
      <c r="GJ12" s="88">
        <f t="shared" si="36"/>
        <v>0</v>
      </c>
      <c r="GK12" s="89"/>
      <c r="GL12" s="88">
        <f t="shared" si="37"/>
        <v>0</v>
      </c>
      <c r="GM12" s="89"/>
      <c r="GN12" s="88">
        <f t="shared" si="38"/>
        <v>0</v>
      </c>
      <c r="GO12" s="89"/>
      <c r="GP12" s="88">
        <f t="shared" si="39"/>
        <v>0</v>
      </c>
      <c r="GQ12" s="89"/>
      <c r="GR12" s="88">
        <f t="shared" si="40"/>
        <v>0</v>
      </c>
      <c r="GS12" s="89"/>
      <c r="GT12" s="88">
        <f t="shared" si="41"/>
        <v>0</v>
      </c>
      <c r="GU12" s="89"/>
      <c r="GV12" s="88">
        <f t="shared" si="42"/>
        <v>0</v>
      </c>
      <c r="GW12" s="89"/>
      <c r="GX12" s="88">
        <f t="shared" si="43"/>
        <v>0</v>
      </c>
      <c r="GY12" s="89"/>
      <c r="GZ12" s="88">
        <f t="shared" si="44"/>
        <v>0</v>
      </c>
      <c r="HA12" s="89"/>
      <c r="HB12" s="88">
        <f t="shared" si="54"/>
        <v>0</v>
      </c>
      <c r="HC12" s="89"/>
      <c r="HE12" s="88">
        <f t="shared" si="55"/>
        <v>0</v>
      </c>
      <c r="HF12" s="89"/>
    </row>
    <row r="13" spans="2:214" ht="27.6" customHeight="1" thickBot="1" x14ac:dyDescent="0.2">
      <c r="B13" s="198"/>
      <c r="C13" s="80">
        <v>4</v>
      </c>
      <c r="D13" s="216" t="s">
        <v>41</v>
      </c>
      <c r="E13" s="217"/>
      <c r="F13" s="218"/>
      <c r="G13" s="207" t="s">
        <v>38</v>
      </c>
      <c r="H13" s="208"/>
      <c r="I13" s="208"/>
      <c r="J13" s="208"/>
      <c r="K13" s="209"/>
      <c r="L13" s="90"/>
      <c r="M13" s="91" t="s">
        <v>35</v>
      </c>
      <c r="N13" s="92" t="s">
        <v>35</v>
      </c>
      <c r="O13" s="219" t="str">
        <f>IFERROR(VLOOKUP(D13&amp;G13&amp;L13&amp;DL13&amp;DN13,データシートマスタ!$S$3:$V$196,3,FALSE),"")</f>
        <v/>
      </c>
      <c r="P13" s="220"/>
      <c r="Q13" s="25" t="s">
        <v>34</v>
      </c>
      <c r="R13" s="233"/>
      <c r="S13" s="234"/>
      <c r="T13" s="235"/>
      <c r="U13" s="236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7"/>
      <c r="BZ13" s="238"/>
      <c r="CA13" s="239"/>
      <c r="CB13" s="229" t="str">
        <f t="shared" si="45"/>
        <v/>
      </c>
      <c r="CC13" s="230"/>
      <c r="CD13" s="231">
        <f t="shared" si="46"/>
        <v>0</v>
      </c>
      <c r="CE13" s="230"/>
      <c r="CF13" s="226">
        <f t="shared" si="47"/>
        <v>0</v>
      </c>
      <c r="CG13" s="226"/>
      <c r="CH13" s="226"/>
      <c r="CI13" s="227" t="str">
        <f t="shared" si="7"/>
        <v/>
      </c>
      <c r="CJ13" s="228"/>
      <c r="CL13" s="240" t="s">
        <v>54</v>
      </c>
      <c r="CM13" s="241"/>
      <c r="CN13" s="241"/>
      <c r="CO13" s="241"/>
      <c r="CP13" s="241"/>
      <c r="CQ13" s="241"/>
      <c r="CR13" s="241"/>
      <c r="CS13" s="241"/>
      <c r="CT13" s="241"/>
      <c r="CU13" s="241"/>
      <c r="CV13" s="241"/>
      <c r="CW13" s="241"/>
      <c r="CX13" s="242">
        <f>SUM(CX8:CZ12)</f>
        <v>0</v>
      </c>
      <c r="CY13" s="243"/>
      <c r="CZ13" s="244"/>
      <c r="DF13" s="98" t="str">
        <f>IFERROR(VLOOKUP(D13&amp;G13,データシートマスタ!$J$3:$K$196,2,FALSE),"")</f>
        <v/>
      </c>
      <c r="DG13" s="98"/>
      <c r="DI13" s="98" t="str">
        <f>IFERROR(VLOOKUP(D13&amp;G13&amp;L13&amp;DL13&amp;DN13,データシートマスタ!$S$3:$V$196,4,FALSE),"")</f>
        <v/>
      </c>
      <c r="DJ13" s="98"/>
      <c r="DK13" s="32"/>
      <c r="DL13" s="98" t="str">
        <f t="shared" si="48"/>
        <v>Y</v>
      </c>
      <c r="DM13" s="98"/>
      <c r="DN13" s="98" t="str">
        <f t="shared" si="49"/>
        <v>β</v>
      </c>
      <c r="DO13" s="98"/>
      <c r="DQ13" s="98" t="str">
        <f t="shared" si="8"/>
        <v/>
      </c>
      <c r="DR13" s="98"/>
      <c r="DS13" s="88" t="str">
        <f t="shared" si="9"/>
        <v/>
      </c>
      <c r="DT13" s="89"/>
      <c r="DU13" s="88" t="str">
        <f t="shared" si="10"/>
        <v/>
      </c>
      <c r="DV13" s="89"/>
      <c r="DW13" s="88" t="str">
        <f t="shared" si="11"/>
        <v/>
      </c>
      <c r="DX13" s="89"/>
      <c r="DY13" s="88" t="str">
        <f t="shared" si="12"/>
        <v/>
      </c>
      <c r="DZ13" s="89"/>
      <c r="EA13" s="88" t="str">
        <f t="shared" si="13"/>
        <v/>
      </c>
      <c r="EB13" s="89"/>
      <c r="EC13" s="88" t="str">
        <f t="shared" si="14"/>
        <v/>
      </c>
      <c r="ED13" s="89"/>
      <c r="EE13" s="88" t="str">
        <f t="shared" si="15"/>
        <v/>
      </c>
      <c r="EF13" s="89"/>
      <c r="EG13" s="88" t="str">
        <f t="shared" si="16"/>
        <v/>
      </c>
      <c r="EH13" s="89"/>
      <c r="EI13" s="88" t="str">
        <f t="shared" si="17"/>
        <v/>
      </c>
      <c r="EJ13" s="89"/>
      <c r="EK13" s="98">
        <f t="shared" si="50"/>
        <v>0</v>
      </c>
      <c r="EL13" s="98"/>
      <c r="EN13" s="88">
        <f t="shared" si="51"/>
        <v>0</v>
      </c>
      <c r="EO13" s="89"/>
      <c r="EP13" s="88">
        <f t="shared" si="18"/>
        <v>0</v>
      </c>
      <c r="EQ13" s="89"/>
      <c r="ER13" s="88">
        <f t="shared" si="19"/>
        <v>0</v>
      </c>
      <c r="ES13" s="89"/>
      <c r="ET13" s="88">
        <f t="shared" si="20"/>
        <v>0</v>
      </c>
      <c r="EU13" s="89"/>
      <c r="EV13" s="88">
        <f t="shared" si="21"/>
        <v>0</v>
      </c>
      <c r="EW13" s="89"/>
      <c r="EX13" s="88">
        <f t="shared" si="22"/>
        <v>0</v>
      </c>
      <c r="EY13" s="89"/>
      <c r="EZ13" s="88">
        <f t="shared" si="23"/>
        <v>0</v>
      </c>
      <c r="FA13" s="89"/>
      <c r="FB13" s="88">
        <f t="shared" si="24"/>
        <v>0</v>
      </c>
      <c r="FC13" s="89"/>
      <c r="FD13" s="88">
        <f t="shared" si="25"/>
        <v>0</v>
      </c>
      <c r="FE13" s="89"/>
      <c r="FF13" s="88">
        <f t="shared" si="26"/>
        <v>0</v>
      </c>
      <c r="FG13" s="89"/>
      <c r="FH13" s="98"/>
      <c r="FI13" s="98"/>
      <c r="FK13" s="88">
        <f t="shared" si="52"/>
        <v>0</v>
      </c>
      <c r="FL13" s="89"/>
      <c r="FM13" s="88">
        <f t="shared" si="53"/>
        <v>0</v>
      </c>
      <c r="FN13" s="89"/>
      <c r="FO13" s="88">
        <f t="shared" si="27"/>
        <v>0</v>
      </c>
      <c r="FP13" s="89"/>
      <c r="FQ13" s="88">
        <f t="shared" si="28"/>
        <v>0</v>
      </c>
      <c r="FR13" s="89"/>
      <c r="FS13" s="88">
        <f t="shared" si="29"/>
        <v>0</v>
      </c>
      <c r="FT13" s="89"/>
      <c r="FU13" s="88">
        <f t="shared" si="30"/>
        <v>0</v>
      </c>
      <c r="FV13" s="89"/>
      <c r="FW13" s="88">
        <f t="shared" si="31"/>
        <v>0</v>
      </c>
      <c r="FX13" s="89"/>
      <c r="FY13" s="88">
        <f t="shared" si="32"/>
        <v>0</v>
      </c>
      <c r="FZ13" s="89"/>
      <c r="GA13" s="88">
        <f t="shared" si="33"/>
        <v>0</v>
      </c>
      <c r="GB13" s="89"/>
      <c r="GC13" s="88">
        <f t="shared" si="34"/>
        <v>0</v>
      </c>
      <c r="GD13" s="89"/>
      <c r="GE13" s="98"/>
      <c r="GF13" s="98"/>
      <c r="GH13" s="88">
        <f t="shared" si="35"/>
        <v>0</v>
      </c>
      <c r="GI13" s="89"/>
      <c r="GJ13" s="88">
        <f t="shared" si="36"/>
        <v>0</v>
      </c>
      <c r="GK13" s="89"/>
      <c r="GL13" s="88">
        <f t="shared" si="37"/>
        <v>0</v>
      </c>
      <c r="GM13" s="89"/>
      <c r="GN13" s="88">
        <f t="shared" si="38"/>
        <v>0</v>
      </c>
      <c r="GO13" s="89"/>
      <c r="GP13" s="88">
        <f t="shared" si="39"/>
        <v>0</v>
      </c>
      <c r="GQ13" s="89"/>
      <c r="GR13" s="88">
        <f t="shared" si="40"/>
        <v>0</v>
      </c>
      <c r="GS13" s="89"/>
      <c r="GT13" s="88">
        <f t="shared" si="41"/>
        <v>0</v>
      </c>
      <c r="GU13" s="89"/>
      <c r="GV13" s="88">
        <f t="shared" si="42"/>
        <v>0</v>
      </c>
      <c r="GW13" s="89"/>
      <c r="GX13" s="88">
        <f t="shared" si="43"/>
        <v>0</v>
      </c>
      <c r="GY13" s="89"/>
      <c r="GZ13" s="88">
        <f t="shared" si="44"/>
        <v>0</v>
      </c>
      <c r="HA13" s="89"/>
      <c r="HB13" s="88">
        <f t="shared" si="54"/>
        <v>0</v>
      </c>
      <c r="HC13" s="89"/>
      <c r="HE13" s="88">
        <f t="shared" si="55"/>
        <v>0</v>
      </c>
      <c r="HF13" s="89"/>
    </row>
    <row r="14" spans="2:214" ht="27.6" customHeight="1" thickBot="1" x14ac:dyDescent="0.2">
      <c r="B14" s="198"/>
      <c r="C14" s="80">
        <v>5</v>
      </c>
      <c r="D14" s="216" t="s">
        <v>41</v>
      </c>
      <c r="E14" s="217"/>
      <c r="F14" s="218"/>
      <c r="G14" s="245" t="s">
        <v>38</v>
      </c>
      <c r="H14" s="245"/>
      <c r="I14" s="245"/>
      <c r="J14" s="245"/>
      <c r="K14" s="245"/>
      <c r="L14" s="90"/>
      <c r="M14" s="91"/>
      <c r="N14" s="92"/>
      <c r="O14" s="219" t="str">
        <f>IFERROR(VLOOKUP(D14&amp;G14&amp;L14&amp;DL14&amp;DN14,データシートマスタ!$S$3:$V$196,3,FALSE),"")</f>
        <v/>
      </c>
      <c r="P14" s="220"/>
      <c r="Q14" s="25" t="s">
        <v>34</v>
      </c>
      <c r="R14" s="233"/>
      <c r="S14" s="234"/>
      <c r="T14" s="235"/>
      <c r="U14" s="236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  <c r="AW14" s="232"/>
      <c r="AX14" s="232"/>
      <c r="AY14" s="232"/>
      <c r="AZ14" s="232"/>
      <c r="BA14" s="232"/>
      <c r="BB14" s="232"/>
      <c r="BC14" s="232"/>
      <c r="BD14" s="232"/>
      <c r="BE14" s="232"/>
      <c r="BF14" s="232"/>
      <c r="BG14" s="232"/>
      <c r="BH14" s="232"/>
      <c r="BI14" s="232"/>
      <c r="BJ14" s="232"/>
      <c r="BK14" s="232"/>
      <c r="BL14" s="232"/>
      <c r="BM14" s="232"/>
      <c r="BN14" s="232"/>
      <c r="BO14" s="232"/>
      <c r="BP14" s="232"/>
      <c r="BQ14" s="232"/>
      <c r="BR14" s="232"/>
      <c r="BS14" s="232"/>
      <c r="BT14" s="232"/>
      <c r="BU14" s="232"/>
      <c r="BV14" s="232"/>
      <c r="BW14" s="232"/>
      <c r="BX14" s="232"/>
      <c r="BY14" s="237"/>
      <c r="BZ14" s="238"/>
      <c r="CA14" s="239"/>
      <c r="CB14" s="229" t="str">
        <f t="shared" si="45"/>
        <v/>
      </c>
      <c r="CC14" s="230"/>
      <c r="CD14" s="231">
        <f t="shared" si="46"/>
        <v>0</v>
      </c>
      <c r="CE14" s="230"/>
      <c r="CF14" s="226">
        <f t="shared" si="47"/>
        <v>0</v>
      </c>
      <c r="CG14" s="226"/>
      <c r="CH14" s="226"/>
      <c r="CI14" s="227" t="str">
        <f t="shared" si="7"/>
        <v/>
      </c>
      <c r="CJ14" s="228"/>
      <c r="DF14" s="98" t="str">
        <f>IFERROR(VLOOKUP(D14&amp;G14,データシートマスタ!$J$3:$K$196,2,FALSE),"")</f>
        <v/>
      </c>
      <c r="DG14" s="98"/>
      <c r="DI14" s="98" t="str">
        <f>IFERROR(VLOOKUP(D14&amp;G14&amp;L14&amp;DL14&amp;DN14,データシートマスタ!$S$3:$V$196,4,FALSE),"")</f>
        <v/>
      </c>
      <c r="DJ14" s="98"/>
      <c r="DK14" s="32"/>
      <c r="DL14" s="98" t="str">
        <f t="shared" si="48"/>
        <v>Y</v>
      </c>
      <c r="DM14" s="98"/>
      <c r="DN14" s="98" t="str">
        <f t="shared" si="49"/>
        <v>β</v>
      </c>
      <c r="DO14" s="98"/>
      <c r="DQ14" s="98" t="str">
        <f t="shared" si="8"/>
        <v/>
      </c>
      <c r="DR14" s="98"/>
      <c r="DS14" s="88" t="str">
        <f t="shared" si="9"/>
        <v/>
      </c>
      <c r="DT14" s="89"/>
      <c r="DU14" s="88" t="str">
        <f t="shared" si="10"/>
        <v/>
      </c>
      <c r="DV14" s="89"/>
      <c r="DW14" s="88" t="str">
        <f t="shared" si="11"/>
        <v/>
      </c>
      <c r="DX14" s="89"/>
      <c r="DY14" s="88" t="str">
        <f t="shared" si="12"/>
        <v/>
      </c>
      <c r="DZ14" s="89"/>
      <c r="EA14" s="88" t="str">
        <f t="shared" si="13"/>
        <v/>
      </c>
      <c r="EB14" s="89"/>
      <c r="EC14" s="88" t="str">
        <f t="shared" si="14"/>
        <v/>
      </c>
      <c r="ED14" s="89"/>
      <c r="EE14" s="88" t="str">
        <f t="shared" si="15"/>
        <v/>
      </c>
      <c r="EF14" s="89"/>
      <c r="EG14" s="88" t="str">
        <f t="shared" si="16"/>
        <v/>
      </c>
      <c r="EH14" s="89"/>
      <c r="EI14" s="88" t="str">
        <f t="shared" si="17"/>
        <v/>
      </c>
      <c r="EJ14" s="89"/>
      <c r="EK14" s="98">
        <f t="shared" si="50"/>
        <v>0</v>
      </c>
      <c r="EL14" s="98"/>
      <c r="EN14" s="88">
        <f t="shared" si="51"/>
        <v>0</v>
      </c>
      <c r="EO14" s="89"/>
      <c r="EP14" s="88">
        <f t="shared" si="18"/>
        <v>0</v>
      </c>
      <c r="EQ14" s="89"/>
      <c r="ER14" s="88">
        <f t="shared" si="19"/>
        <v>0</v>
      </c>
      <c r="ES14" s="89"/>
      <c r="ET14" s="88">
        <f t="shared" si="20"/>
        <v>0</v>
      </c>
      <c r="EU14" s="89"/>
      <c r="EV14" s="88">
        <f t="shared" si="21"/>
        <v>0</v>
      </c>
      <c r="EW14" s="89"/>
      <c r="EX14" s="88">
        <f t="shared" si="22"/>
        <v>0</v>
      </c>
      <c r="EY14" s="89"/>
      <c r="EZ14" s="88">
        <f t="shared" si="23"/>
        <v>0</v>
      </c>
      <c r="FA14" s="89"/>
      <c r="FB14" s="88">
        <f t="shared" si="24"/>
        <v>0</v>
      </c>
      <c r="FC14" s="89"/>
      <c r="FD14" s="88">
        <f t="shared" si="25"/>
        <v>0</v>
      </c>
      <c r="FE14" s="89"/>
      <c r="FF14" s="88">
        <f t="shared" si="26"/>
        <v>0</v>
      </c>
      <c r="FG14" s="89"/>
      <c r="FH14" s="98"/>
      <c r="FI14" s="98"/>
      <c r="FK14" s="88">
        <f t="shared" si="52"/>
        <v>0</v>
      </c>
      <c r="FL14" s="89"/>
      <c r="FM14" s="88">
        <f t="shared" si="53"/>
        <v>0</v>
      </c>
      <c r="FN14" s="89"/>
      <c r="FO14" s="88">
        <f t="shared" si="27"/>
        <v>0</v>
      </c>
      <c r="FP14" s="89"/>
      <c r="FQ14" s="88">
        <f t="shared" si="28"/>
        <v>0</v>
      </c>
      <c r="FR14" s="89"/>
      <c r="FS14" s="88">
        <f t="shared" si="29"/>
        <v>0</v>
      </c>
      <c r="FT14" s="89"/>
      <c r="FU14" s="88">
        <f t="shared" si="30"/>
        <v>0</v>
      </c>
      <c r="FV14" s="89"/>
      <c r="FW14" s="88">
        <f t="shared" si="31"/>
        <v>0</v>
      </c>
      <c r="FX14" s="89"/>
      <c r="FY14" s="88">
        <f t="shared" si="32"/>
        <v>0</v>
      </c>
      <c r="FZ14" s="89"/>
      <c r="GA14" s="88">
        <f t="shared" si="33"/>
        <v>0</v>
      </c>
      <c r="GB14" s="89"/>
      <c r="GC14" s="88">
        <f t="shared" si="34"/>
        <v>0</v>
      </c>
      <c r="GD14" s="89"/>
      <c r="GE14" s="98"/>
      <c r="GF14" s="98"/>
      <c r="GH14" s="88">
        <f t="shared" si="35"/>
        <v>0</v>
      </c>
      <c r="GI14" s="89"/>
      <c r="GJ14" s="88">
        <f t="shared" si="36"/>
        <v>0</v>
      </c>
      <c r="GK14" s="89"/>
      <c r="GL14" s="88">
        <f t="shared" si="37"/>
        <v>0</v>
      </c>
      <c r="GM14" s="89"/>
      <c r="GN14" s="88">
        <f t="shared" si="38"/>
        <v>0</v>
      </c>
      <c r="GO14" s="89"/>
      <c r="GP14" s="88">
        <f t="shared" si="39"/>
        <v>0</v>
      </c>
      <c r="GQ14" s="89"/>
      <c r="GR14" s="88">
        <f t="shared" si="40"/>
        <v>0</v>
      </c>
      <c r="GS14" s="89"/>
      <c r="GT14" s="88">
        <f t="shared" si="41"/>
        <v>0</v>
      </c>
      <c r="GU14" s="89"/>
      <c r="GV14" s="88">
        <f t="shared" si="42"/>
        <v>0</v>
      </c>
      <c r="GW14" s="89"/>
      <c r="GX14" s="88">
        <f t="shared" si="43"/>
        <v>0</v>
      </c>
      <c r="GY14" s="89"/>
      <c r="GZ14" s="88">
        <f t="shared" si="44"/>
        <v>0</v>
      </c>
      <c r="HA14" s="89"/>
      <c r="HB14" s="88">
        <f t="shared" si="54"/>
        <v>0</v>
      </c>
      <c r="HC14" s="89"/>
      <c r="HE14" s="88">
        <f t="shared" si="55"/>
        <v>0</v>
      </c>
      <c r="HF14" s="89"/>
    </row>
    <row r="15" spans="2:214" ht="27.6" customHeight="1" x14ac:dyDescent="0.15">
      <c r="B15" s="198"/>
      <c r="C15" s="80">
        <v>6</v>
      </c>
      <c r="D15" s="216" t="s">
        <v>41</v>
      </c>
      <c r="E15" s="217"/>
      <c r="F15" s="218"/>
      <c r="G15" s="245" t="s">
        <v>38</v>
      </c>
      <c r="H15" s="245"/>
      <c r="I15" s="245"/>
      <c r="J15" s="245"/>
      <c r="K15" s="245"/>
      <c r="L15" s="90"/>
      <c r="M15" s="91"/>
      <c r="N15" s="92"/>
      <c r="O15" s="219" t="str">
        <f>IFERROR(VLOOKUP(D15&amp;G15&amp;L15&amp;DL15&amp;DN15,データシートマスタ!$S$3:$V$196,3,FALSE),"")</f>
        <v/>
      </c>
      <c r="P15" s="220"/>
      <c r="Q15" s="25" t="s">
        <v>34</v>
      </c>
      <c r="R15" s="233"/>
      <c r="S15" s="234"/>
      <c r="T15" s="235"/>
      <c r="U15" s="236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  <c r="BB15" s="232"/>
      <c r="BC15" s="232"/>
      <c r="BD15" s="232"/>
      <c r="BE15" s="232"/>
      <c r="BF15" s="232"/>
      <c r="BG15" s="232"/>
      <c r="BH15" s="232"/>
      <c r="BI15" s="232"/>
      <c r="BJ15" s="237"/>
      <c r="BK15" s="238"/>
      <c r="BL15" s="236"/>
      <c r="BM15" s="237"/>
      <c r="BN15" s="238"/>
      <c r="BO15" s="236"/>
      <c r="BP15" s="237"/>
      <c r="BQ15" s="238"/>
      <c r="BR15" s="236"/>
      <c r="BS15" s="237"/>
      <c r="BT15" s="238"/>
      <c r="BU15" s="236"/>
      <c r="BV15" s="237"/>
      <c r="BW15" s="238"/>
      <c r="BX15" s="236"/>
      <c r="BY15" s="237"/>
      <c r="BZ15" s="238"/>
      <c r="CA15" s="239"/>
      <c r="CB15" s="229" t="str">
        <f t="shared" si="45"/>
        <v/>
      </c>
      <c r="CC15" s="230"/>
      <c r="CD15" s="231">
        <f t="shared" si="46"/>
        <v>0</v>
      </c>
      <c r="CE15" s="230"/>
      <c r="CF15" s="226">
        <f t="shared" si="47"/>
        <v>0</v>
      </c>
      <c r="CG15" s="226"/>
      <c r="CH15" s="226"/>
      <c r="CI15" s="227" t="str">
        <f t="shared" si="7"/>
        <v/>
      </c>
      <c r="CJ15" s="228"/>
      <c r="CL15" s="275" t="s">
        <v>140</v>
      </c>
      <c r="CM15" s="276"/>
      <c r="CN15" s="276"/>
      <c r="CO15" s="276"/>
      <c r="CP15" s="276"/>
      <c r="CQ15" s="276"/>
      <c r="CR15" s="276"/>
      <c r="CS15" s="276"/>
      <c r="CT15" s="276"/>
      <c r="CU15" s="276"/>
      <c r="CV15" s="276"/>
      <c r="CW15" s="276"/>
      <c r="CX15" s="276"/>
      <c r="CY15" s="276"/>
      <c r="CZ15" s="277"/>
      <c r="DF15" s="98" t="str">
        <f>IFERROR(VLOOKUP(D15&amp;G15,データシートマスタ!$J$3:$K$196,2,FALSE),"")</f>
        <v/>
      </c>
      <c r="DG15" s="98"/>
      <c r="DI15" s="98" t="str">
        <f>IFERROR(VLOOKUP(D15&amp;G15&amp;L15&amp;DL15&amp;DN15,データシートマスタ!$S$3:$V$196,4,FALSE),"")</f>
        <v/>
      </c>
      <c r="DJ15" s="98"/>
      <c r="DK15" s="32"/>
      <c r="DL15" s="98" t="str">
        <f t="shared" si="48"/>
        <v>Y</v>
      </c>
      <c r="DM15" s="98"/>
      <c r="DN15" s="98" t="str">
        <f t="shared" si="49"/>
        <v>β</v>
      </c>
      <c r="DO15" s="98"/>
      <c r="DQ15" s="98" t="str">
        <f t="shared" si="8"/>
        <v/>
      </c>
      <c r="DR15" s="98"/>
      <c r="DS15" s="88" t="str">
        <f t="shared" si="9"/>
        <v/>
      </c>
      <c r="DT15" s="89"/>
      <c r="DU15" s="88" t="str">
        <f t="shared" si="10"/>
        <v/>
      </c>
      <c r="DV15" s="89"/>
      <c r="DW15" s="88" t="str">
        <f t="shared" si="11"/>
        <v/>
      </c>
      <c r="DX15" s="89"/>
      <c r="DY15" s="88" t="str">
        <f t="shared" si="12"/>
        <v/>
      </c>
      <c r="DZ15" s="89"/>
      <c r="EA15" s="88" t="str">
        <f t="shared" si="13"/>
        <v/>
      </c>
      <c r="EB15" s="89"/>
      <c r="EC15" s="88" t="str">
        <f t="shared" si="14"/>
        <v/>
      </c>
      <c r="ED15" s="89"/>
      <c r="EE15" s="88" t="str">
        <f t="shared" si="15"/>
        <v/>
      </c>
      <c r="EF15" s="89"/>
      <c r="EG15" s="88" t="str">
        <f t="shared" si="16"/>
        <v/>
      </c>
      <c r="EH15" s="89"/>
      <c r="EI15" s="88" t="str">
        <f t="shared" si="17"/>
        <v/>
      </c>
      <c r="EJ15" s="89"/>
      <c r="EK15" s="98">
        <f t="shared" si="50"/>
        <v>0</v>
      </c>
      <c r="EL15" s="98"/>
      <c r="EN15" s="88">
        <f t="shared" si="51"/>
        <v>0</v>
      </c>
      <c r="EO15" s="89"/>
      <c r="EP15" s="88">
        <f t="shared" si="18"/>
        <v>0</v>
      </c>
      <c r="EQ15" s="89"/>
      <c r="ER15" s="88">
        <f t="shared" si="19"/>
        <v>0</v>
      </c>
      <c r="ES15" s="89"/>
      <c r="ET15" s="88">
        <f t="shared" si="20"/>
        <v>0</v>
      </c>
      <c r="EU15" s="89"/>
      <c r="EV15" s="88">
        <f t="shared" si="21"/>
        <v>0</v>
      </c>
      <c r="EW15" s="89"/>
      <c r="EX15" s="88">
        <f t="shared" si="22"/>
        <v>0</v>
      </c>
      <c r="EY15" s="89"/>
      <c r="EZ15" s="88">
        <f t="shared" si="23"/>
        <v>0</v>
      </c>
      <c r="FA15" s="89"/>
      <c r="FB15" s="88">
        <f t="shared" si="24"/>
        <v>0</v>
      </c>
      <c r="FC15" s="89"/>
      <c r="FD15" s="88">
        <f t="shared" si="25"/>
        <v>0</v>
      </c>
      <c r="FE15" s="89"/>
      <c r="FF15" s="88">
        <f t="shared" si="26"/>
        <v>0</v>
      </c>
      <c r="FG15" s="89"/>
      <c r="FH15" s="98"/>
      <c r="FI15" s="98"/>
      <c r="FK15" s="88">
        <f t="shared" si="52"/>
        <v>0</v>
      </c>
      <c r="FL15" s="89"/>
      <c r="FM15" s="88">
        <f t="shared" si="53"/>
        <v>0</v>
      </c>
      <c r="FN15" s="89"/>
      <c r="FO15" s="88">
        <f t="shared" si="27"/>
        <v>0</v>
      </c>
      <c r="FP15" s="89"/>
      <c r="FQ15" s="88">
        <f t="shared" si="28"/>
        <v>0</v>
      </c>
      <c r="FR15" s="89"/>
      <c r="FS15" s="88">
        <f t="shared" si="29"/>
        <v>0</v>
      </c>
      <c r="FT15" s="89"/>
      <c r="FU15" s="88">
        <f t="shared" si="30"/>
        <v>0</v>
      </c>
      <c r="FV15" s="89"/>
      <c r="FW15" s="88">
        <f t="shared" si="31"/>
        <v>0</v>
      </c>
      <c r="FX15" s="89"/>
      <c r="FY15" s="88">
        <f t="shared" si="32"/>
        <v>0</v>
      </c>
      <c r="FZ15" s="89"/>
      <c r="GA15" s="88">
        <f t="shared" si="33"/>
        <v>0</v>
      </c>
      <c r="GB15" s="89"/>
      <c r="GC15" s="88">
        <f t="shared" si="34"/>
        <v>0</v>
      </c>
      <c r="GD15" s="89"/>
      <c r="GE15" s="98"/>
      <c r="GF15" s="98"/>
      <c r="GH15" s="88">
        <f t="shared" si="35"/>
        <v>0</v>
      </c>
      <c r="GI15" s="89"/>
      <c r="GJ15" s="88">
        <f t="shared" si="36"/>
        <v>0</v>
      </c>
      <c r="GK15" s="89"/>
      <c r="GL15" s="88">
        <f t="shared" si="37"/>
        <v>0</v>
      </c>
      <c r="GM15" s="89"/>
      <c r="GN15" s="88">
        <f t="shared" si="38"/>
        <v>0</v>
      </c>
      <c r="GO15" s="89"/>
      <c r="GP15" s="88">
        <f t="shared" si="39"/>
        <v>0</v>
      </c>
      <c r="GQ15" s="89"/>
      <c r="GR15" s="88">
        <f t="shared" si="40"/>
        <v>0</v>
      </c>
      <c r="GS15" s="89"/>
      <c r="GT15" s="88">
        <f t="shared" si="41"/>
        <v>0</v>
      </c>
      <c r="GU15" s="89"/>
      <c r="GV15" s="88">
        <f t="shared" si="42"/>
        <v>0</v>
      </c>
      <c r="GW15" s="89"/>
      <c r="GX15" s="88">
        <f t="shared" si="43"/>
        <v>0</v>
      </c>
      <c r="GY15" s="89"/>
      <c r="GZ15" s="88">
        <f t="shared" si="44"/>
        <v>0</v>
      </c>
      <c r="HA15" s="89"/>
      <c r="HB15" s="88">
        <f t="shared" si="54"/>
        <v>0</v>
      </c>
      <c r="HC15" s="89"/>
      <c r="HE15" s="88">
        <f t="shared" si="55"/>
        <v>0</v>
      </c>
      <c r="HF15" s="89"/>
    </row>
    <row r="16" spans="2:214" ht="27.6" customHeight="1" x14ac:dyDescent="0.15">
      <c r="B16" s="198"/>
      <c r="C16" s="80">
        <v>7</v>
      </c>
      <c r="D16" s="216" t="s">
        <v>41</v>
      </c>
      <c r="E16" s="217"/>
      <c r="F16" s="218"/>
      <c r="G16" s="245" t="s">
        <v>38</v>
      </c>
      <c r="H16" s="245"/>
      <c r="I16" s="245"/>
      <c r="J16" s="245"/>
      <c r="K16" s="245"/>
      <c r="L16" s="90"/>
      <c r="M16" s="91"/>
      <c r="N16" s="92"/>
      <c r="O16" s="219" t="str">
        <f>IFERROR(VLOOKUP(D16&amp;G16&amp;L16&amp;DL16&amp;DN16,データシートマスタ!$S$3:$V$196,3,FALSE),"")</f>
        <v/>
      </c>
      <c r="P16" s="220"/>
      <c r="Q16" s="25" t="s">
        <v>34</v>
      </c>
      <c r="R16" s="233"/>
      <c r="S16" s="234"/>
      <c r="T16" s="235"/>
      <c r="U16" s="236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7"/>
      <c r="BK16" s="238"/>
      <c r="BL16" s="236"/>
      <c r="BM16" s="237"/>
      <c r="BN16" s="238"/>
      <c r="BO16" s="236"/>
      <c r="BP16" s="237"/>
      <c r="BQ16" s="238"/>
      <c r="BR16" s="236"/>
      <c r="BS16" s="237"/>
      <c r="BT16" s="238"/>
      <c r="BU16" s="236"/>
      <c r="BV16" s="237"/>
      <c r="BW16" s="238"/>
      <c r="BX16" s="236"/>
      <c r="BY16" s="237"/>
      <c r="BZ16" s="238"/>
      <c r="CA16" s="239"/>
      <c r="CB16" s="229" t="str">
        <f t="shared" si="45"/>
        <v/>
      </c>
      <c r="CC16" s="230"/>
      <c r="CD16" s="231">
        <f t="shared" si="46"/>
        <v>0</v>
      </c>
      <c r="CE16" s="230"/>
      <c r="CF16" s="226">
        <f t="shared" si="47"/>
        <v>0</v>
      </c>
      <c r="CG16" s="226"/>
      <c r="CH16" s="226"/>
      <c r="CI16" s="227" t="str">
        <f t="shared" si="7"/>
        <v/>
      </c>
      <c r="CJ16" s="228"/>
      <c r="CL16" s="24"/>
      <c r="CM16" s="109" t="s">
        <v>45</v>
      </c>
      <c r="CN16" s="110"/>
      <c r="CO16" s="110"/>
      <c r="CP16" s="110"/>
      <c r="CQ16" s="110"/>
      <c r="CR16" s="110"/>
      <c r="CS16" s="110"/>
      <c r="CT16" s="110"/>
      <c r="CU16" s="111"/>
      <c r="CV16" s="102" t="s">
        <v>46</v>
      </c>
      <c r="CW16" s="102"/>
      <c r="CX16" s="112" t="s">
        <v>47</v>
      </c>
      <c r="CY16" s="113"/>
      <c r="CZ16" s="201"/>
      <c r="DF16" s="98" t="str">
        <f>IFERROR(VLOOKUP(D16&amp;G16,データシートマスタ!$J$3:$K$196,2,FALSE),"")</f>
        <v/>
      </c>
      <c r="DG16" s="98"/>
      <c r="DI16" s="98" t="str">
        <f>IFERROR(VLOOKUP(D16&amp;G16&amp;L16&amp;DL16&amp;DN16,データシートマスタ!$S$3:$V$196,4,FALSE),"")</f>
        <v/>
      </c>
      <c r="DJ16" s="98"/>
      <c r="DK16" s="32"/>
      <c r="DL16" s="98" t="str">
        <f t="shared" si="48"/>
        <v>Y</v>
      </c>
      <c r="DM16" s="98"/>
      <c r="DN16" s="98" t="str">
        <f t="shared" si="49"/>
        <v>β</v>
      </c>
      <c r="DO16" s="98"/>
      <c r="DQ16" s="98" t="str">
        <f t="shared" si="8"/>
        <v/>
      </c>
      <c r="DR16" s="98"/>
      <c r="DS16" s="88" t="str">
        <f t="shared" si="9"/>
        <v/>
      </c>
      <c r="DT16" s="89"/>
      <c r="DU16" s="88" t="str">
        <f t="shared" si="10"/>
        <v/>
      </c>
      <c r="DV16" s="89"/>
      <c r="DW16" s="88" t="str">
        <f t="shared" si="11"/>
        <v/>
      </c>
      <c r="DX16" s="89"/>
      <c r="DY16" s="88" t="str">
        <f t="shared" si="12"/>
        <v/>
      </c>
      <c r="DZ16" s="89"/>
      <c r="EA16" s="88" t="str">
        <f t="shared" si="13"/>
        <v/>
      </c>
      <c r="EB16" s="89"/>
      <c r="EC16" s="88" t="str">
        <f t="shared" si="14"/>
        <v/>
      </c>
      <c r="ED16" s="89"/>
      <c r="EE16" s="88" t="str">
        <f t="shared" si="15"/>
        <v/>
      </c>
      <c r="EF16" s="89"/>
      <c r="EG16" s="88" t="str">
        <f t="shared" si="16"/>
        <v/>
      </c>
      <c r="EH16" s="89"/>
      <c r="EI16" s="88" t="str">
        <f t="shared" si="17"/>
        <v/>
      </c>
      <c r="EJ16" s="89"/>
      <c r="EK16" s="98">
        <f t="shared" si="50"/>
        <v>0</v>
      </c>
      <c r="EL16" s="98"/>
      <c r="EN16" s="88">
        <f t="shared" si="51"/>
        <v>0</v>
      </c>
      <c r="EO16" s="89"/>
      <c r="EP16" s="88">
        <f t="shared" si="18"/>
        <v>0</v>
      </c>
      <c r="EQ16" s="89"/>
      <c r="ER16" s="88">
        <f t="shared" si="19"/>
        <v>0</v>
      </c>
      <c r="ES16" s="89"/>
      <c r="ET16" s="88">
        <f t="shared" si="20"/>
        <v>0</v>
      </c>
      <c r="EU16" s="89"/>
      <c r="EV16" s="88">
        <f t="shared" si="21"/>
        <v>0</v>
      </c>
      <c r="EW16" s="89"/>
      <c r="EX16" s="88">
        <f t="shared" si="22"/>
        <v>0</v>
      </c>
      <c r="EY16" s="89"/>
      <c r="EZ16" s="88">
        <f t="shared" si="23"/>
        <v>0</v>
      </c>
      <c r="FA16" s="89"/>
      <c r="FB16" s="88">
        <f t="shared" si="24"/>
        <v>0</v>
      </c>
      <c r="FC16" s="89"/>
      <c r="FD16" s="88">
        <f t="shared" si="25"/>
        <v>0</v>
      </c>
      <c r="FE16" s="89"/>
      <c r="FF16" s="88">
        <f t="shared" si="26"/>
        <v>0</v>
      </c>
      <c r="FG16" s="89"/>
      <c r="FH16" s="98"/>
      <c r="FI16" s="98"/>
      <c r="FK16" s="88">
        <f t="shared" si="52"/>
        <v>0</v>
      </c>
      <c r="FL16" s="89"/>
      <c r="FM16" s="88">
        <f t="shared" si="53"/>
        <v>0</v>
      </c>
      <c r="FN16" s="89"/>
      <c r="FO16" s="88">
        <f t="shared" si="27"/>
        <v>0</v>
      </c>
      <c r="FP16" s="89"/>
      <c r="FQ16" s="88">
        <f t="shared" si="28"/>
        <v>0</v>
      </c>
      <c r="FR16" s="89"/>
      <c r="FS16" s="88">
        <f t="shared" si="29"/>
        <v>0</v>
      </c>
      <c r="FT16" s="89"/>
      <c r="FU16" s="88">
        <f t="shared" si="30"/>
        <v>0</v>
      </c>
      <c r="FV16" s="89"/>
      <c r="FW16" s="88">
        <f t="shared" si="31"/>
        <v>0</v>
      </c>
      <c r="FX16" s="89"/>
      <c r="FY16" s="88">
        <f t="shared" si="32"/>
        <v>0</v>
      </c>
      <c r="FZ16" s="89"/>
      <c r="GA16" s="88">
        <f t="shared" si="33"/>
        <v>0</v>
      </c>
      <c r="GB16" s="89"/>
      <c r="GC16" s="88">
        <f t="shared" si="34"/>
        <v>0</v>
      </c>
      <c r="GD16" s="89"/>
      <c r="GE16" s="98"/>
      <c r="GF16" s="98"/>
      <c r="GH16" s="88">
        <f t="shared" si="35"/>
        <v>0</v>
      </c>
      <c r="GI16" s="89"/>
      <c r="GJ16" s="88">
        <f t="shared" si="36"/>
        <v>0</v>
      </c>
      <c r="GK16" s="89"/>
      <c r="GL16" s="88">
        <f t="shared" si="37"/>
        <v>0</v>
      </c>
      <c r="GM16" s="89"/>
      <c r="GN16" s="88">
        <f t="shared" si="38"/>
        <v>0</v>
      </c>
      <c r="GO16" s="89"/>
      <c r="GP16" s="88">
        <f t="shared" si="39"/>
        <v>0</v>
      </c>
      <c r="GQ16" s="89"/>
      <c r="GR16" s="88">
        <f t="shared" si="40"/>
        <v>0</v>
      </c>
      <c r="GS16" s="89"/>
      <c r="GT16" s="88">
        <f t="shared" si="41"/>
        <v>0</v>
      </c>
      <c r="GU16" s="89"/>
      <c r="GV16" s="88">
        <f t="shared" si="42"/>
        <v>0</v>
      </c>
      <c r="GW16" s="89"/>
      <c r="GX16" s="88">
        <f t="shared" si="43"/>
        <v>0</v>
      </c>
      <c r="GY16" s="89"/>
      <c r="GZ16" s="88">
        <f t="shared" si="44"/>
        <v>0</v>
      </c>
      <c r="HA16" s="89"/>
      <c r="HB16" s="88">
        <f t="shared" si="54"/>
        <v>0</v>
      </c>
      <c r="HC16" s="89"/>
      <c r="HE16" s="88">
        <f t="shared" si="55"/>
        <v>0</v>
      </c>
      <c r="HF16" s="89"/>
    </row>
    <row r="17" spans="2:214" ht="27.6" customHeight="1" x14ac:dyDescent="0.15">
      <c r="B17" s="198"/>
      <c r="C17" s="80">
        <v>8</v>
      </c>
      <c r="D17" s="216" t="s">
        <v>41</v>
      </c>
      <c r="E17" s="217"/>
      <c r="F17" s="218"/>
      <c r="G17" s="245" t="s">
        <v>38</v>
      </c>
      <c r="H17" s="245"/>
      <c r="I17" s="245"/>
      <c r="J17" s="245"/>
      <c r="K17" s="245"/>
      <c r="L17" s="90"/>
      <c r="M17" s="91"/>
      <c r="N17" s="92"/>
      <c r="O17" s="219" t="str">
        <f>IFERROR(VLOOKUP(D17&amp;G17&amp;L17&amp;DL17&amp;DN17,データシートマスタ!$S$3:$V$196,3,FALSE),"")</f>
        <v/>
      </c>
      <c r="P17" s="220"/>
      <c r="Q17" s="25" t="s">
        <v>34</v>
      </c>
      <c r="R17" s="233"/>
      <c r="S17" s="234"/>
      <c r="T17" s="235"/>
      <c r="U17" s="236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  <c r="AW17" s="232"/>
      <c r="AX17" s="232"/>
      <c r="AY17" s="232"/>
      <c r="AZ17" s="232"/>
      <c r="BA17" s="232"/>
      <c r="BB17" s="232"/>
      <c r="BC17" s="232"/>
      <c r="BD17" s="232"/>
      <c r="BE17" s="232"/>
      <c r="BF17" s="232"/>
      <c r="BG17" s="232"/>
      <c r="BH17" s="232"/>
      <c r="BI17" s="232"/>
      <c r="BJ17" s="237"/>
      <c r="BK17" s="238"/>
      <c r="BL17" s="236"/>
      <c r="BM17" s="237"/>
      <c r="BN17" s="238"/>
      <c r="BO17" s="236"/>
      <c r="BP17" s="237"/>
      <c r="BQ17" s="238"/>
      <c r="BR17" s="236"/>
      <c r="BS17" s="237"/>
      <c r="BT17" s="238"/>
      <c r="BU17" s="236"/>
      <c r="BV17" s="237"/>
      <c r="BW17" s="238"/>
      <c r="BX17" s="236"/>
      <c r="BY17" s="237"/>
      <c r="BZ17" s="238"/>
      <c r="CA17" s="239"/>
      <c r="CB17" s="229" t="str">
        <f t="shared" si="45"/>
        <v/>
      </c>
      <c r="CC17" s="230"/>
      <c r="CD17" s="231">
        <f t="shared" si="46"/>
        <v>0</v>
      </c>
      <c r="CE17" s="230"/>
      <c r="CF17" s="226">
        <f t="shared" si="47"/>
        <v>0</v>
      </c>
      <c r="CG17" s="226"/>
      <c r="CH17" s="226"/>
      <c r="CI17" s="227" t="str">
        <f t="shared" si="7"/>
        <v/>
      </c>
      <c r="CJ17" s="228"/>
      <c r="CL17" s="23">
        <v>1</v>
      </c>
      <c r="CM17" s="207" t="s">
        <v>53</v>
      </c>
      <c r="CN17" s="208" t="s">
        <v>50</v>
      </c>
      <c r="CO17" s="208" t="s">
        <v>50</v>
      </c>
      <c r="CP17" s="208" t="s">
        <v>50</v>
      </c>
      <c r="CQ17" s="208" t="s">
        <v>50</v>
      </c>
      <c r="CR17" s="208" t="s">
        <v>50</v>
      </c>
      <c r="CS17" s="208" t="s">
        <v>50</v>
      </c>
      <c r="CT17" s="208" t="s">
        <v>50</v>
      </c>
      <c r="CU17" s="209" t="s">
        <v>50</v>
      </c>
      <c r="CV17" s="210"/>
      <c r="CW17" s="210"/>
      <c r="CX17" s="85" t="str">
        <f>IFERROR((VLOOKUP(CM17,データシートマスタ!$AA$3:$AB$17,2,FALSE))*CV17,"")</f>
        <v/>
      </c>
      <c r="CY17" s="86"/>
      <c r="CZ17" s="211"/>
      <c r="DF17" s="98" t="str">
        <f>IFERROR(VLOOKUP(D17&amp;G17,データシートマスタ!$J$3:$K$196,2,FALSE),"")</f>
        <v/>
      </c>
      <c r="DG17" s="98"/>
      <c r="DI17" s="98" t="str">
        <f>IFERROR(VLOOKUP(D17&amp;G17&amp;L17&amp;DL17&amp;DN17,データシートマスタ!$S$3:$V$196,4,FALSE),"")</f>
        <v/>
      </c>
      <c r="DJ17" s="98"/>
      <c r="DK17" s="32"/>
      <c r="DL17" s="98" t="str">
        <f t="shared" si="48"/>
        <v>Y</v>
      </c>
      <c r="DM17" s="98"/>
      <c r="DN17" s="98" t="str">
        <f t="shared" si="49"/>
        <v>β</v>
      </c>
      <c r="DO17" s="98"/>
      <c r="DQ17" s="98" t="str">
        <f t="shared" si="8"/>
        <v/>
      </c>
      <c r="DR17" s="98"/>
      <c r="DS17" s="88" t="str">
        <f t="shared" si="9"/>
        <v/>
      </c>
      <c r="DT17" s="89"/>
      <c r="DU17" s="88" t="str">
        <f t="shared" si="10"/>
        <v/>
      </c>
      <c r="DV17" s="89"/>
      <c r="DW17" s="88" t="str">
        <f t="shared" si="11"/>
        <v/>
      </c>
      <c r="DX17" s="89"/>
      <c r="DY17" s="88" t="str">
        <f t="shared" si="12"/>
        <v/>
      </c>
      <c r="DZ17" s="89"/>
      <c r="EA17" s="88" t="str">
        <f t="shared" si="13"/>
        <v/>
      </c>
      <c r="EB17" s="89"/>
      <c r="EC17" s="88" t="str">
        <f t="shared" si="14"/>
        <v/>
      </c>
      <c r="ED17" s="89"/>
      <c r="EE17" s="88" t="str">
        <f t="shared" si="15"/>
        <v/>
      </c>
      <c r="EF17" s="89"/>
      <c r="EG17" s="88" t="str">
        <f t="shared" si="16"/>
        <v/>
      </c>
      <c r="EH17" s="89"/>
      <c r="EI17" s="88" t="str">
        <f t="shared" si="17"/>
        <v/>
      </c>
      <c r="EJ17" s="89"/>
      <c r="EK17" s="98">
        <f t="shared" si="50"/>
        <v>0</v>
      </c>
      <c r="EL17" s="98"/>
      <c r="EN17" s="88">
        <f t="shared" si="51"/>
        <v>0</v>
      </c>
      <c r="EO17" s="89"/>
      <c r="EP17" s="88">
        <f t="shared" si="18"/>
        <v>0</v>
      </c>
      <c r="EQ17" s="89"/>
      <c r="ER17" s="88">
        <f t="shared" si="19"/>
        <v>0</v>
      </c>
      <c r="ES17" s="89"/>
      <c r="ET17" s="88">
        <f t="shared" si="20"/>
        <v>0</v>
      </c>
      <c r="EU17" s="89"/>
      <c r="EV17" s="88">
        <f t="shared" si="21"/>
        <v>0</v>
      </c>
      <c r="EW17" s="89"/>
      <c r="EX17" s="88">
        <f t="shared" si="22"/>
        <v>0</v>
      </c>
      <c r="EY17" s="89"/>
      <c r="EZ17" s="88">
        <f t="shared" si="23"/>
        <v>0</v>
      </c>
      <c r="FA17" s="89"/>
      <c r="FB17" s="88">
        <f t="shared" si="24"/>
        <v>0</v>
      </c>
      <c r="FC17" s="89"/>
      <c r="FD17" s="88">
        <f t="shared" si="25"/>
        <v>0</v>
      </c>
      <c r="FE17" s="89"/>
      <c r="FF17" s="88">
        <f t="shared" si="26"/>
        <v>0</v>
      </c>
      <c r="FG17" s="89"/>
      <c r="FH17" s="98"/>
      <c r="FI17" s="98"/>
      <c r="FK17" s="88">
        <f t="shared" si="52"/>
        <v>0</v>
      </c>
      <c r="FL17" s="89"/>
      <c r="FM17" s="88">
        <f t="shared" si="53"/>
        <v>0</v>
      </c>
      <c r="FN17" s="89"/>
      <c r="FO17" s="88">
        <f t="shared" si="27"/>
        <v>0</v>
      </c>
      <c r="FP17" s="89"/>
      <c r="FQ17" s="88">
        <f t="shared" si="28"/>
        <v>0</v>
      </c>
      <c r="FR17" s="89"/>
      <c r="FS17" s="88">
        <f t="shared" si="29"/>
        <v>0</v>
      </c>
      <c r="FT17" s="89"/>
      <c r="FU17" s="88">
        <f t="shared" si="30"/>
        <v>0</v>
      </c>
      <c r="FV17" s="89"/>
      <c r="FW17" s="88">
        <f t="shared" si="31"/>
        <v>0</v>
      </c>
      <c r="FX17" s="89"/>
      <c r="FY17" s="88">
        <f t="shared" si="32"/>
        <v>0</v>
      </c>
      <c r="FZ17" s="89"/>
      <c r="GA17" s="88">
        <f t="shared" si="33"/>
        <v>0</v>
      </c>
      <c r="GB17" s="89"/>
      <c r="GC17" s="88">
        <f t="shared" si="34"/>
        <v>0</v>
      </c>
      <c r="GD17" s="89"/>
      <c r="GE17" s="98"/>
      <c r="GF17" s="98"/>
      <c r="GH17" s="88">
        <f t="shared" si="35"/>
        <v>0</v>
      </c>
      <c r="GI17" s="89"/>
      <c r="GJ17" s="88">
        <f t="shared" si="36"/>
        <v>0</v>
      </c>
      <c r="GK17" s="89"/>
      <c r="GL17" s="88">
        <f t="shared" si="37"/>
        <v>0</v>
      </c>
      <c r="GM17" s="89"/>
      <c r="GN17" s="88">
        <f t="shared" si="38"/>
        <v>0</v>
      </c>
      <c r="GO17" s="89"/>
      <c r="GP17" s="88">
        <f t="shared" si="39"/>
        <v>0</v>
      </c>
      <c r="GQ17" s="89"/>
      <c r="GR17" s="88">
        <f t="shared" si="40"/>
        <v>0</v>
      </c>
      <c r="GS17" s="89"/>
      <c r="GT17" s="88">
        <f t="shared" si="41"/>
        <v>0</v>
      </c>
      <c r="GU17" s="89"/>
      <c r="GV17" s="88">
        <f t="shared" si="42"/>
        <v>0</v>
      </c>
      <c r="GW17" s="89"/>
      <c r="GX17" s="88">
        <f t="shared" si="43"/>
        <v>0</v>
      </c>
      <c r="GY17" s="89"/>
      <c r="GZ17" s="88">
        <f t="shared" si="44"/>
        <v>0</v>
      </c>
      <c r="HA17" s="89"/>
      <c r="HB17" s="88">
        <f t="shared" si="54"/>
        <v>0</v>
      </c>
      <c r="HC17" s="89"/>
      <c r="HE17" s="88">
        <f t="shared" si="55"/>
        <v>0</v>
      </c>
      <c r="HF17" s="89"/>
    </row>
    <row r="18" spans="2:214" ht="27.6" customHeight="1" x14ac:dyDescent="0.15">
      <c r="B18" s="198"/>
      <c r="C18" s="80">
        <v>9</v>
      </c>
      <c r="D18" s="216" t="s">
        <v>41</v>
      </c>
      <c r="E18" s="217"/>
      <c r="F18" s="218"/>
      <c r="G18" s="245" t="s">
        <v>38</v>
      </c>
      <c r="H18" s="245"/>
      <c r="I18" s="245"/>
      <c r="J18" s="245"/>
      <c r="K18" s="245"/>
      <c r="L18" s="90"/>
      <c r="M18" s="91"/>
      <c r="N18" s="92"/>
      <c r="O18" s="219" t="str">
        <f>IFERROR(VLOOKUP(D18&amp;G18&amp;L18&amp;DL18&amp;DN18,データシートマスタ!$S$3:$V$196,3,FALSE),"")</f>
        <v/>
      </c>
      <c r="P18" s="220"/>
      <c r="Q18" s="25" t="s">
        <v>34</v>
      </c>
      <c r="R18" s="233"/>
      <c r="S18" s="234"/>
      <c r="T18" s="235"/>
      <c r="U18" s="236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2"/>
      <c r="BA18" s="232"/>
      <c r="BB18" s="232"/>
      <c r="BC18" s="232"/>
      <c r="BD18" s="232"/>
      <c r="BE18" s="232"/>
      <c r="BF18" s="232"/>
      <c r="BG18" s="232"/>
      <c r="BH18" s="232"/>
      <c r="BI18" s="232"/>
      <c r="BJ18" s="237"/>
      <c r="BK18" s="238"/>
      <c r="BL18" s="236"/>
      <c r="BM18" s="237"/>
      <c r="BN18" s="238"/>
      <c r="BO18" s="236"/>
      <c r="BP18" s="237"/>
      <c r="BQ18" s="238"/>
      <c r="BR18" s="236"/>
      <c r="BS18" s="237"/>
      <c r="BT18" s="238"/>
      <c r="BU18" s="236"/>
      <c r="BV18" s="237"/>
      <c r="BW18" s="238"/>
      <c r="BX18" s="236"/>
      <c r="BY18" s="237"/>
      <c r="BZ18" s="238"/>
      <c r="CA18" s="239"/>
      <c r="CB18" s="229" t="str">
        <f t="shared" si="45"/>
        <v/>
      </c>
      <c r="CC18" s="230"/>
      <c r="CD18" s="231">
        <f t="shared" si="46"/>
        <v>0</v>
      </c>
      <c r="CE18" s="230"/>
      <c r="CF18" s="226">
        <f t="shared" si="47"/>
        <v>0</v>
      </c>
      <c r="CG18" s="226"/>
      <c r="CH18" s="226"/>
      <c r="CI18" s="227" t="str">
        <f t="shared" si="7"/>
        <v/>
      </c>
      <c r="CJ18" s="228"/>
      <c r="CL18" s="23">
        <v>2</v>
      </c>
      <c r="CM18" s="207" t="s">
        <v>53</v>
      </c>
      <c r="CN18" s="208"/>
      <c r="CO18" s="208"/>
      <c r="CP18" s="208"/>
      <c r="CQ18" s="208"/>
      <c r="CR18" s="208"/>
      <c r="CS18" s="208"/>
      <c r="CT18" s="208"/>
      <c r="CU18" s="209"/>
      <c r="CV18" s="210"/>
      <c r="CW18" s="210"/>
      <c r="CX18" s="85" t="str">
        <f>IFERROR((VLOOKUP(CM18,データシートマスタ!$AA$3:$AB$17,2,FALSE))*CV18,"")</f>
        <v/>
      </c>
      <c r="CY18" s="86"/>
      <c r="CZ18" s="211"/>
      <c r="DF18" s="98" t="str">
        <f>IFERROR(VLOOKUP(D18&amp;G18,データシートマスタ!$J$3:$K$196,2,FALSE),"")</f>
        <v/>
      </c>
      <c r="DG18" s="98"/>
      <c r="DI18" s="98" t="str">
        <f>IFERROR(VLOOKUP(D18&amp;G18&amp;L18&amp;DL18&amp;DN18,データシートマスタ!$S$3:$V$196,4,FALSE),"")</f>
        <v/>
      </c>
      <c r="DJ18" s="98"/>
      <c r="DK18" s="32"/>
      <c r="DL18" s="98" t="str">
        <f t="shared" si="48"/>
        <v>Y</v>
      </c>
      <c r="DM18" s="98"/>
      <c r="DN18" s="98" t="str">
        <f t="shared" si="49"/>
        <v>β</v>
      </c>
      <c r="DO18" s="98"/>
      <c r="DQ18" s="98" t="str">
        <f t="shared" si="8"/>
        <v/>
      </c>
      <c r="DR18" s="98"/>
      <c r="DS18" s="88" t="str">
        <f t="shared" si="9"/>
        <v/>
      </c>
      <c r="DT18" s="89"/>
      <c r="DU18" s="88" t="str">
        <f t="shared" si="10"/>
        <v/>
      </c>
      <c r="DV18" s="89"/>
      <c r="DW18" s="88" t="str">
        <f t="shared" si="11"/>
        <v/>
      </c>
      <c r="DX18" s="89"/>
      <c r="DY18" s="88" t="str">
        <f t="shared" si="12"/>
        <v/>
      </c>
      <c r="DZ18" s="89"/>
      <c r="EA18" s="88" t="str">
        <f t="shared" si="13"/>
        <v/>
      </c>
      <c r="EB18" s="89"/>
      <c r="EC18" s="88" t="str">
        <f t="shared" si="14"/>
        <v/>
      </c>
      <c r="ED18" s="89"/>
      <c r="EE18" s="88" t="str">
        <f t="shared" si="15"/>
        <v/>
      </c>
      <c r="EF18" s="89"/>
      <c r="EG18" s="88" t="str">
        <f t="shared" si="16"/>
        <v/>
      </c>
      <c r="EH18" s="89"/>
      <c r="EI18" s="88" t="str">
        <f t="shared" si="17"/>
        <v/>
      </c>
      <c r="EJ18" s="89"/>
      <c r="EK18" s="98">
        <f t="shared" si="50"/>
        <v>0</v>
      </c>
      <c r="EL18" s="98"/>
      <c r="EN18" s="88">
        <f t="shared" si="51"/>
        <v>0</v>
      </c>
      <c r="EO18" s="89"/>
      <c r="EP18" s="88">
        <f t="shared" si="18"/>
        <v>0</v>
      </c>
      <c r="EQ18" s="89"/>
      <c r="ER18" s="88">
        <f t="shared" si="19"/>
        <v>0</v>
      </c>
      <c r="ES18" s="89"/>
      <c r="ET18" s="88">
        <f t="shared" si="20"/>
        <v>0</v>
      </c>
      <c r="EU18" s="89"/>
      <c r="EV18" s="88">
        <f t="shared" si="21"/>
        <v>0</v>
      </c>
      <c r="EW18" s="89"/>
      <c r="EX18" s="88">
        <f t="shared" si="22"/>
        <v>0</v>
      </c>
      <c r="EY18" s="89"/>
      <c r="EZ18" s="88">
        <f t="shared" si="23"/>
        <v>0</v>
      </c>
      <c r="FA18" s="89"/>
      <c r="FB18" s="88">
        <f t="shared" si="24"/>
        <v>0</v>
      </c>
      <c r="FC18" s="89"/>
      <c r="FD18" s="88">
        <f t="shared" si="25"/>
        <v>0</v>
      </c>
      <c r="FE18" s="89"/>
      <c r="FF18" s="88">
        <f t="shared" si="26"/>
        <v>0</v>
      </c>
      <c r="FG18" s="89"/>
      <c r="FH18" s="98"/>
      <c r="FI18" s="98"/>
      <c r="FK18" s="88">
        <f t="shared" si="52"/>
        <v>0</v>
      </c>
      <c r="FL18" s="89"/>
      <c r="FM18" s="88">
        <f t="shared" si="53"/>
        <v>0</v>
      </c>
      <c r="FN18" s="89"/>
      <c r="FO18" s="88">
        <f t="shared" si="27"/>
        <v>0</v>
      </c>
      <c r="FP18" s="89"/>
      <c r="FQ18" s="88">
        <f t="shared" si="28"/>
        <v>0</v>
      </c>
      <c r="FR18" s="89"/>
      <c r="FS18" s="88">
        <f t="shared" si="29"/>
        <v>0</v>
      </c>
      <c r="FT18" s="89"/>
      <c r="FU18" s="88">
        <f t="shared" si="30"/>
        <v>0</v>
      </c>
      <c r="FV18" s="89"/>
      <c r="FW18" s="88">
        <f t="shared" si="31"/>
        <v>0</v>
      </c>
      <c r="FX18" s="89"/>
      <c r="FY18" s="88">
        <f t="shared" si="32"/>
        <v>0</v>
      </c>
      <c r="FZ18" s="89"/>
      <c r="GA18" s="88">
        <f t="shared" si="33"/>
        <v>0</v>
      </c>
      <c r="GB18" s="89"/>
      <c r="GC18" s="88">
        <f t="shared" si="34"/>
        <v>0</v>
      </c>
      <c r="GD18" s="89"/>
      <c r="GE18" s="98"/>
      <c r="GF18" s="98"/>
      <c r="GH18" s="88">
        <f t="shared" si="35"/>
        <v>0</v>
      </c>
      <c r="GI18" s="89"/>
      <c r="GJ18" s="88">
        <f t="shared" si="36"/>
        <v>0</v>
      </c>
      <c r="GK18" s="89"/>
      <c r="GL18" s="88">
        <f t="shared" si="37"/>
        <v>0</v>
      </c>
      <c r="GM18" s="89"/>
      <c r="GN18" s="88">
        <f t="shared" si="38"/>
        <v>0</v>
      </c>
      <c r="GO18" s="89"/>
      <c r="GP18" s="88">
        <f t="shared" si="39"/>
        <v>0</v>
      </c>
      <c r="GQ18" s="89"/>
      <c r="GR18" s="88">
        <f t="shared" si="40"/>
        <v>0</v>
      </c>
      <c r="GS18" s="89"/>
      <c r="GT18" s="88">
        <f t="shared" si="41"/>
        <v>0</v>
      </c>
      <c r="GU18" s="89"/>
      <c r="GV18" s="88">
        <f t="shared" si="42"/>
        <v>0</v>
      </c>
      <c r="GW18" s="89"/>
      <c r="GX18" s="88">
        <f t="shared" si="43"/>
        <v>0</v>
      </c>
      <c r="GY18" s="89"/>
      <c r="GZ18" s="88">
        <f t="shared" si="44"/>
        <v>0</v>
      </c>
      <c r="HA18" s="89"/>
      <c r="HB18" s="88">
        <f t="shared" si="54"/>
        <v>0</v>
      </c>
      <c r="HC18" s="89"/>
      <c r="HE18" s="88">
        <f t="shared" si="55"/>
        <v>0</v>
      </c>
      <c r="HF18" s="89"/>
    </row>
    <row r="19" spans="2:214" ht="27.6" customHeight="1" x14ac:dyDescent="0.15">
      <c r="B19" s="198"/>
      <c r="C19" s="80">
        <v>10</v>
      </c>
      <c r="D19" s="216" t="s">
        <v>41</v>
      </c>
      <c r="E19" s="217"/>
      <c r="F19" s="218"/>
      <c r="G19" s="245" t="s">
        <v>38</v>
      </c>
      <c r="H19" s="245"/>
      <c r="I19" s="245"/>
      <c r="J19" s="245"/>
      <c r="K19" s="245"/>
      <c r="L19" s="90"/>
      <c r="M19" s="91"/>
      <c r="N19" s="92"/>
      <c r="O19" s="219" t="str">
        <f>IFERROR(VLOOKUP(D19&amp;G19&amp;L19&amp;DL19&amp;DN19,データシートマスタ!$S$3:$V$196,3,FALSE),"")</f>
        <v/>
      </c>
      <c r="P19" s="220"/>
      <c r="Q19" s="25" t="s">
        <v>34</v>
      </c>
      <c r="R19" s="233"/>
      <c r="S19" s="234"/>
      <c r="T19" s="235"/>
      <c r="U19" s="236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7"/>
      <c r="BK19" s="238"/>
      <c r="BL19" s="236"/>
      <c r="BM19" s="237"/>
      <c r="BN19" s="238"/>
      <c r="BO19" s="236"/>
      <c r="BP19" s="237"/>
      <c r="BQ19" s="238"/>
      <c r="BR19" s="236"/>
      <c r="BS19" s="237"/>
      <c r="BT19" s="238"/>
      <c r="BU19" s="236"/>
      <c r="BV19" s="237"/>
      <c r="BW19" s="238"/>
      <c r="BX19" s="236"/>
      <c r="BY19" s="237"/>
      <c r="BZ19" s="238"/>
      <c r="CA19" s="239"/>
      <c r="CB19" s="229" t="str">
        <f t="shared" si="45"/>
        <v/>
      </c>
      <c r="CC19" s="230"/>
      <c r="CD19" s="231">
        <f t="shared" si="46"/>
        <v>0</v>
      </c>
      <c r="CE19" s="230"/>
      <c r="CF19" s="226">
        <f t="shared" si="47"/>
        <v>0</v>
      </c>
      <c r="CG19" s="226"/>
      <c r="CH19" s="226"/>
      <c r="CI19" s="227" t="str">
        <f t="shared" si="7"/>
        <v/>
      </c>
      <c r="CJ19" s="228"/>
      <c r="CL19" s="23">
        <v>3</v>
      </c>
      <c r="CM19" s="207" t="s">
        <v>53</v>
      </c>
      <c r="CN19" s="208"/>
      <c r="CO19" s="208"/>
      <c r="CP19" s="208"/>
      <c r="CQ19" s="208"/>
      <c r="CR19" s="208"/>
      <c r="CS19" s="208"/>
      <c r="CT19" s="208"/>
      <c r="CU19" s="209"/>
      <c r="CV19" s="210"/>
      <c r="CW19" s="210"/>
      <c r="CX19" s="85" t="str">
        <f>IFERROR((VLOOKUP(CM19,データシートマスタ!$AA$3:$AB$17,2,FALSE))*CV19,"")</f>
        <v/>
      </c>
      <c r="CY19" s="86"/>
      <c r="CZ19" s="211"/>
      <c r="DF19" s="98" t="str">
        <f>IFERROR(VLOOKUP(D19&amp;G19,データシートマスタ!$J$3:$K$196,2,FALSE),"")</f>
        <v/>
      </c>
      <c r="DG19" s="98"/>
      <c r="DI19" s="98" t="str">
        <f>IFERROR(VLOOKUP(D19&amp;G19&amp;L19&amp;DL19&amp;DN19,データシートマスタ!$S$3:$V$196,4,FALSE),"")</f>
        <v/>
      </c>
      <c r="DJ19" s="98"/>
      <c r="DK19" s="32"/>
      <c r="DL19" s="98" t="str">
        <f t="shared" si="48"/>
        <v>Y</v>
      </c>
      <c r="DM19" s="98"/>
      <c r="DN19" s="98" t="str">
        <f t="shared" si="49"/>
        <v>β</v>
      </c>
      <c r="DO19" s="98"/>
      <c r="DQ19" s="98" t="str">
        <f t="shared" si="8"/>
        <v/>
      </c>
      <c r="DR19" s="98"/>
      <c r="DS19" s="88" t="str">
        <f t="shared" si="9"/>
        <v/>
      </c>
      <c r="DT19" s="89"/>
      <c r="DU19" s="88" t="str">
        <f t="shared" si="10"/>
        <v/>
      </c>
      <c r="DV19" s="89"/>
      <c r="DW19" s="88" t="str">
        <f t="shared" si="11"/>
        <v/>
      </c>
      <c r="DX19" s="89"/>
      <c r="DY19" s="88" t="str">
        <f t="shared" si="12"/>
        <v/>
      </c>
      <c r="DZ19" s="89"/>
      <c r="EA19" s="88" t="str">
        <f t="shared" si="13"/>
        <v/>
      </c>
      <c r="EB19" s="89"/>
      <c r="EC19" s="88" t="str">
        <f t="shared" si="14"/>
        <v/>
      </c>
      <c r="ED19" s="89"/>
      <c r="EE19" s="88" t="str">
        <f t="shared" si="15"/>
        <v/>
      </c>
      <c r="EF19" s="89"/>
      <c r="EG19" s="88" t="str">
        <f t="shared" si="16"/>
        <v/>
      </c>
      <c r="EH19" s="89"/>
      <c r="EI19" s="88" t="str">
        <f t="shared" si="17"/>
        <v/>
      </c>
      <c r="EJ19" s="89"/>
      <c r="EK19" s="98">
        <f t="shared" si="50"/>
        <v>0</v>
      </c>
      <c r="EL19" s="98"/>
      <c r="EN19" s="88">
        <f t="shared" si="51"/>
        <v>0</v>
      </c>
      <c r="EO19" s="89"/>
      <c r="EP19" s="88">
        <f t="shared" si="18"/>
        <v>0</v>
      </c>
      <c r="EQ19" s="89"/>
      <c r="ER19" s="88">
        <f t="shared" si="19"/>
        <v>0</v>
      </c>
      <c r="ES19" s="89"/>
      <c r="ET19" s="88">
        <f t="shared" si="20"/>
        <v>0</v>
      </c>
      <c r="EU19" s="89"/>
      <c r="EV19" s="88">
        <f t="shared" si="21"/>
        <v>0</v>
      </c>
      <c r="EW19" s="89"/>
      <c r="EX19" s="88">
        <f t="shared" si="22"/>
        <v>0</v>
      </c>
      <c r="EY19" s="89"/>
      <c r="EZ19" s="88">
        <f t="shared" si="23"/>
        <v>0</v>
      </c>
      <c r="FA19" s="89"/>
      <c r="FB19" s="88">
        <f t="shared" si="24"/>
        <v>0</v>
      </c>
      <c r="FC19" s="89"/>
      <c r="FD19" s="88">
        <f t="shared" si="25"/>
        <v>0</v>
      </c>
      <c r="FE19" s="89"/>
      <c r="FF19" s="88">
        <f t="shared" si="26"/>
        <v>0</v>
      </c>
      <c r="FG19" s="89"/>
      <c r="FH19" s="98"/>
      <c r="FI19" s="98"/>
      <c r="FK19" s="88">
        <f t="shared" si="52"/>
        <v>0</v>
      </c>
      <c r="FL19" s="89"/>
      <c r="FM19" s="88">
        <f t="shared" si="53"/>
        <v>0</v>
      </c>
      <c r="FN19" s="89"/>
      <c r="FO19" s="88">
        <f t="shared" si="27"/>
        <v>0</v>
      </c>
      <c r="FP19" s="89"/>
      <c r="FQ19" s="88">
        <f t="shared" si="28"/>
        <v>0</v>
      </c>
      <c r="FR19" s="89"/>
      <c r="FS19" s="88">
        <f t="shared" si="29"/>
        <v>0</v>
      </c>
      <c r="FT19" s="89"/>
      <c r="FU19" s="88">
        <f t="shared" si="30"/>
        <v>0</v>
      </c>
      <c r="FV19" s="89"/>
      <c r="FW19" s="88">
        <f t="shared" si="31"/>
        <v>0</v>
      </c>
      <c r="FX19" s="89"/>
      <c r="FY19" s="88">
        <f t="shared" si="32"/>
        <v>0</v>
      </c>
      <c r="FZ19" s="89"/>
      <c r="GA19" s="88">
        <f t="shared" si="33"/>
        <v>0</v>
      </c>
      <c r="GB19" s="89"/>
      <c r="GC19" s="88">
        <f t="shared" si="34"/>
        <v>0</v>
      </c>
      <c r="GD19" s="89"/>
      <c r="GE19" s="98"/>
      <c r="GF19" s="98"/>
      <c r="GH19" s="88">
        <f t="shared" si="35"/>
        <v>0</v>
      </c>
      <c r="GI19" s="89"/>
      <c r="GJ19" s="88">
        <f t="shared" si="36"/>
        <v>0</v>
      </c>
      <c r="GK19" s="89"/>
      <c r="GL19" s="88">
        <f t="shared" si="37"/>
        <v>0</v>
      </c>
      <c r="GM19" s="89"/>
      <c r="GN19" s="88">
        <f t="shared" si="38"/>
        <v>0</v>
      </c>
      <c r="GO19" s="89"/>
      <c r="GP19" s="88">
        <f t="shared" si="39"/>
        <v>0</v>
      </c>
      <c r="GQ19" s="89"/>
      <c r="GR19" s="88">
        <f t="shared" si="40"/>
        <v>0</v>
      </c>
      <c r="GS19" s="89"/>
      <c r="GT19" s="88">
        <f t="shared" si="41"/>
        <v>0</v>
      </c>
      <c r="GU19" s="89"/>
      <c r="GV19" s="88">
        <f t="shared" si="42"/>
        <v>0</v>
      </c>
      <c r="GW19" s="89"/>
      <c r="GX19" s="88">
        <f t="shared" si="43"/>
        <v>0</v>
      </c>
      <c r="GY19" s="89"/>
      <c r="GZ19" s="88">
        <f t="shared" si="44"/>
        <v>0</v>
      </c>
      <c r="HA19" s="89"/>
      <c r="HB19" s="88">
        <f t="shared" si="54"/>
        <v>0</v>
      </c>
      <c r="HC19" s="89"/>
      <c r="HE19" s="88">
        <f t="shared" si="55"/>
        <v>0</v>
      </c>
      <c r="HF19" s="89"/>
    </row>
    <row r="20" spans="2:214" ht="27.6" customHeight="1" thickBot="1" x14ac:dyDescent="0.2">
      <c r="B20" s="198"/>
      <c r="C20" s="80">
        <v>11</v>
      </c>
      <c r="D20" s="216" t="s">
        <v>41</v>
      </c>
      <c r="E20" s="217"/>
      <c r="F20" s="218"/>
      <c r="G20" s="245" t="s">
        <v>38</v>
      </c>
      <c r="H20" s="245"/>
      <c r="I20" s="245"/>
      <c r="J20" s="245"/>
      <c r="K20" s="245"/>
      <c r="L20" s="90"/>
      <c r="M20" s="91"/>
      <c r="N20" s="92"/>
      <c r="O20" s="219" t="str">
        <f>IFERROR(VLOOKUP(D20&amp;G20&amp;L20&amp;DL20&amp;DN20,データシートマスタ!$S$3:$V$196,3,FALSE),"")</f>
        <v/>
      </c>
      <c r="P20" s="220"/>
      <c r="Q20" s="25" t="s">
        <v>34</v>
      </c>
      <c r="R20" s="246"/>
      <c r="S20" s="247"/>
      <c r="T20" s="248"/>
      <c r="U20" s="249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250"/>
      <c r="BI20" s="250"/>
      <c r="BJ20" s="251"/>
      <c r="BK20" s="252"/>
      <c r="BL20" s="249"/>
      <c r="BM20" s="251"/>
      <c r="BN20" s="252"/>
      <c r="BO20" s="249"/>
      <c r="BP20" s="251"/>
      <c r="BQ20" s="252"/>
      <c r="BR20" s="249"/>
      <c r="BS20" s="251"/>
      <c r="BT20" s="252"/>
      <c r="BU20" s="249"/>
      <c r="BV20" s="251"/>
      <c r="BW20" s="252"/>
      <c r="BX20" s="249"/>
      <c r="BY20" s="251"/>
      <c r="BZ20" s="252"/>
      <c r="CA20" s="254"/>
      <c r="CB20" s="229" t="str">
        <f t="shared" si="45"/>
        <v/>
      </c>
      <c r="CC20" s="230"/>
      <c r="CD20" s="231">
        <f t="shared" si="46"/>
        <v>0</v>
      </c>
      <c r="CE20" s="230"/>
      <c r="CF20" s="226">
        <f t="shared" si="47"/>
        <v>0</v>
      </c>
      <c r="CG20" s="226"/>
      <c r="CH20" s="226"/>
      <c r="CI20" s="227" t="str">
        <f t="shared" si="7"/>
        <v/>
      </c>
      <c r="CJ20" s="228"/>
      <c r="CL20" s="23">
        <v>4</v>
      </c>
      <c r="CM20" s="207" t="s">
        <v>53</v>
      </c>
      <c r="CN20" s="208"/>
      <c r="CO20" s="208"/>
      <c r="CP20" s="208"/>
      <c r="CQ20" s="208"/>
      <c r="CR20" s="208"/>
      <c r="CS20" s="208"/>
      <c r="CT20" s="208"/>
      <c r="CU20" s="209"/>
      <c r="CV20" s="210"/>
      <c r="CW20" s="210"/>
      <c r="CX20" s="85" t="str">
        <f>IFERROR((VLOOKUP(CM20,データシートマスタ!$AA$3:$AB$17,2,FALSE))*CV20,"")</f>
        <v/>
      </c>
      <c r="CY20" s="86"/>
      <c r="CZ20" s="211"/>
      <c r="DF20" s="98" t="str">
        <f>IFERROR(VLOOKUP(D20&amp;G20,データシートマスタ!$J$3:$K$196,2,FALSE),"")</f>
        <v/>
      </c>
      <c r="DG20" s="98"/>
      <c r="DI20" s="98" t="str">
        <f>IFERROR(VLOOKUP(D20&amp;G20&amp;L20&amp;DL20&amp;DN20,データシートマスタ!$S$3:$V$196,4,FALSE),"")</f>
        <v/>
      </c>
      <c r="DJ20" s="98"/>
      <c r="DK20" s="32"/>
      <c r="DL20" s="98" t="str">
        <f t="shared" si="48"/>
        <v>Y</v>
      </c>
      <c r="DM20" s="98"/>
      <c r="DN20" s="98" t="str">
        <f t="shared" si="49"/>
        <v>β</v>
      </c>
      <c r="DO20" s="98"/>
      <c r="DQ20" s="98" t="str">
        <f t="shared" si="8"/>
        <v/>
      </c>
      <c r="DR20" s="98"/>
      <c r="DS20" s="88" t="str">
        <f t="shared" si="9"/>
        <v/>
      </c>
      <c r="DT20" s="89"/>
      <c r="DU20" s="88" t="str">
        <f t="shared" si="10"/>
        <v/>
      </c>
      <c r="DV20" s="89"/>
      <c r="DW20" s="88" t="str">
        <f t="shared" si="11"/>
        <v/>
      </c>
      <c r="DX20" s="89"/>
      <c r="DY20" s="88" t="str">
        <f t="shared" si="12"/>
        <v/>
      </c>
      <c r="DZ20" s="89"/>
      <c r="EA20" s="88" t="str">
        <f t="shared" si="13"/>
        <v/>
      </c>
      <c r="EB20" s="89"/>
      <c r="EC20" s="88" t="str">
        <f t="shared" si="14"/>
        <v/>
      </c>
      <c r="ED20" s="89"/>
      <c r="EE20" s="88" t="str">
        <f t="shared" si="15"/>
        <v/>
      </c>
      <c r="EF20" s="89"/>
      <c r="EG20" s="88" t="str">
        <f t="shared" si="16"/>
        <v/>
      </c>
      <c r="EH20" s="89"/>
      <c r="EI20" s="88" t="str">
        <f t="shared" si="17"/>
        <v/>
      </c>
      <c r="EJ20" s="89"/>
      <c r="EK20" s="98">
        <f t="shared" si="50"/>
        <v>0</v>
      </c>
      <c r="EL20" s="98"/>
      <c r="EN20" s="88">
        <f t="shared" si="51"/>
        <v>0</v>
      </c>
      <c r="EO20" s="89"/>
      <c r="EP20" s="88">
        <f t="shared" si="18"/>
        <v>0</v>
      </c>
      <c r="EQ20" s="89"/>
      <c r="ER20" s="88">
        <f t="shared" si="19"/>
        <v>0</v>
      </c>
      <c r="ES20" s="89"/>
      <c r="ET20" s="88">
        <f t="shared" si="20"/>
        <v>0</v>
      </c>
      <c r="EU20" s="89"/>
      <c r="EV20" s="88">
        <f t="shared" si="21"/>
        <v>0</v>
      </c>
      <c r="EW20" s="89"/>
      <c r="EX20" s="88">
        <f t="shared" si="22"/>
        <v>0</v>
      </c>
      <c r="EY20" s="89"/>
      <c r="EZ20" s="88">
        <f t="shared" si="23"/>
        <v>0</v>
      </c>
      <c r="FA20" s="89"/>
      <c r="FB20" s="88">
        <f t="shared" si="24"/>
        <v>0</v>
      </c>
      <c r="FC20" s="89"/>
      <c r="FD20" s="88">
        <f t="shared" si="25"/>
        <v>0</v>
      </c>
      <c r="FE20" s="89"/>
      <c r="FF20" s="88">
        <f t="shared" si="26"/>
        <v>0</v>
      </c>
      <c r="FG20" s="89"/>
      <c r="FH20" s="98"/>
      <c r="FI20" s="98"/>
      <c r="FK20" s="88">
        <f t="shared" si="52"/>
        <v>0</v>
      </c>
      <c r="FL20" s="89"/>
      <c r="FM20" s="88">
        <f t="shared" si="53"/>
        <v>0</v>
      </c>
      <c r="FN20" s="89"/>
      <c r="FO20" s="88">
        <f t="shared" si="27"/>
        <v>0</v>
      </c>
      <c r="FP20" s="89"/>
      <c r="FQ20" s="88">
        <f t="shared" si="28"/>
        <v>0</v>
      </c>
      <c r="FR20" s="89"/>
      <c r="FS20" s="88">
        <f t="shared" si="29"/>
        <v>0</v>
      </c>
      <c r="FT20" s="89"/>
      <c r="FU20" s="88">
        <f t="shared" si="30"/>
        <v>0</v>
      </c>
      <c r="FV20" s="89"/>
      <c r="FW20" s="88">
        <f t="shared" si="31"/>
        <v>0</v>
      </c>
      <c r="FX20" s="89"/>
      <c r="FY20" s="88">
        <f t="shared" si="32"/>
        <v>0</v>
      </c>
      <c r="FZ20" s="89"/>
      <c r="GA20" s="88">
        <f t="shared" si="33"/>
        <v>0</v>
      </c>
      <c r="GB20" s="89"/>
      <c r="GC20" s="88">
        <f t="shared" si="34"/>
        <v>0</v>
      </c>
      <c r="GD20" s="89"/>
      <c r="GE20" s="98"/>
      <c r="GF20" s="98"/>
      <c r="GH20" s="88">
        <f t="shared" si="35"/>
        <v>0</v>
      </c>
      <c r="GI20" s="89"/>
      <c r="GJ20" s="88">
        <f t="shared" si="36"/>
        <v>0</v>
      </c>
      <c r="GK20" s="89"/>
      <c r="GL20" s="88">
        <f t="shared" si="37"/>
        <v>0</v>
      </c>
      <c r="GM20" s="89"/>
      <c r="GN20" s="88">
        <f t="shared" si="38"/>
        <v>0</v>
      </c>
      <c r="GO20" s="89"/>
      <c r="GP20" s="88">
        <f t="shared" si="39"/>
        <v>0</v>
      </c>
      <c r="GQ20" s="89"/>
      <c r="GR20" s="88">
        <f t="shared" si="40"/>
        <v>0</v>
      </c>
      <c r="GS20" s="89"/>
      <c r="GT20" s="88">
        <f t="shared" si="41"/>
        <v>0</v>
      </c>
      <c r="GU20" s="89"/>
      <c r="GV20" s="88">
        <f t="shared" si="42"/>
        <v>0</v>
      </c>
      <c r="GW20" s="89"/>
      <c r="GX20" s="88">
        <f t="shared" si="43"/>
        <v>0</v>
      </c>
      <c r="GY20" s="89"/>
      <c r="GZ20" s="88">
        <f t="shared" si="44"/>
        <v>0</v>
      </c>
      <c r="HA20" s="89"/>
      <c r="HB20" s="88">
        <f t="shared" si="54"/>
        <v>0</v>
      </c>
      <c r="HC20" s="89"/>
      <c r="HE20" s="88">
        <f t="shared" si="55"/>
        <v>0</v>
      </c>
      <c r="HF20" s="89"/>
    </row>
    <row r="21" spans="2:214" ht="27.6" customHeight="1" x14ac:dyDescent="0.15">
      <c r="B21" s="198"/>
      <c r="C21" s="186" t="s">
        <v>107</v>
      </c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8"/>
      <c r="T21" s="253">
        <f>SUMIF($D$10:$F$20,"宿泊棟",T$10:V$20)</f>
        <v>0</v>
      </c>
      <c r="U21" s="253"/>
      <c r="V21" s="253"/>
      <c r="W21" s="253">
        <f>SUMIF($D$10:$F$20,"宿泊棟",W$10:Y$20)</f>
        <v>0</v>
      </c>
      <c r="X21" s="253"/>
      <c r="Y21" s="253"/>
      <c r="Z21" s="253">
        <f>SUMIF($D$10:$F$20,"宿泊棟",Z$10:AB$20)</f>
        <v>0</v>
      </c>
      <c r="AA21" s="253"/>
      <c r="AB21" s="253"/>
      <c r="AC21" s="253">
        <f>SUMIF($D$10:$F$20,"宿泊棟",AC$10:AE$20)</f>
        <v>0</v>
      </c>
      <c r="AD21" s="253"/>
      <c r="AE21" s="253"/>
      <c r="AF21" s="253">
        <f>SUMIF($D$10:$F$20,"宿泊棟",AF$10:AH$20)</f>
        <v>0</v>
      </c>
      <c r="AG21" s="253"/>
      <c r="AH21" s="253"/>
      <c r="AI21" s="253">
        <f>SUMIF($D$10:$F$20,"宿泊棟",AI$10:AK$20)</f>
        <v>0</v>
      </c>
      <c r="AJ21" s="253"/>
      <c r="AK21" s="253"/>
      <c r="AL21" s="253">
        <f>SUMIF($D$10:$F$20,"宿泊棟",AL$10:AN$20)</f>
        <v>0</v>
      </c>
      <c r="AM21" s="253"/>
      <c r="AN21" s="253"/>
      <c r="AO21" s="253">
        <f>SUMIF($D$10:$F$20,"宿泊棟",AO$10:AQ$20)</f>
        <v>0</v>
      </c>
      <c r="AP21" s="253"/>
      <c r="AQ21" s="253"/>
      <c r="AR21" s="253">
        <f>SUMIF($D$10:$F$20,"宿泊棟",AR$10:AT$20)</f>
        <v>0</v>
      </c>
      <c r="AS21" s="253"/>
      <c r="AT21" s="253"/>
      <c r="AU21" s="253">
        <f>SUMIF($D$10:$F$20,"宿泊棟",AU$10:AW$20)</f>
        <v>0</v>
      </c>
      <c r="AV21" s="253"/>
      <c r="AW21" s="253"/>
      <c r="AX21" s="253">
        <f>SUMIF($D$10:$F$20,"宿泊棟",AX$10:AZ$20)</f>
        <v>0</v>
      </c>
      <c r="AY21" s="253"/>
      <c r="AZ21" s="253"/>
      <c r="BA21" s="253">
        <f>SUMIF($D$10:$F$20,"宿泊棟",BA$10:BC$20)</f>
        <v>0</v>
      </c>
      <c r="BB21" s="253"/>
      <c r="BC21" s="253"/>
      <c r="BD21" s="253">
        <f>SUMIF($D$10:$F$20,"宿泊棟",BD$10:BF$20)</f>
        <v>0</v>
      </c>
      <c r="BE21" s="253"/>
      <c r="BF21" s="253"/>
      <c r="BG21" s="253">
        <f>SUMIF($D$10:$F$20,"宿泊棟",BG$10:BI$20)</f>
        <v>0</v>
      </c>
      <c r="BH21" s="253"/>
      <c r="BI21" s="253"/>
      <c r="BJ21" s="255">
        <f>SUMIF($D$10:$F$20,"宿泊棟",BJ$10:BL$20)</f>
        <v>0</v>
      </c>
      <c r="BK21" s="256"/>
      <c r="BL21" s="257"/>
      <c r="BM21" s="255">
        <f>SUMIF($D$10:$F$20,"宿泊棟",BM$10:BO$20)</f>
        <v>0</v>
      </c>
      <c r="BN21" s="256"/>
      <c r="BO21" s="257"/>
      <c r="BP21" s="255">
        <f>SUMIF($D$10:$F$20,"宿泊棟",BP$10:BR$20)</f>
        <v>0</v>
      </c>
      <c r="BQ21" s="256"/>
      <c r="BR21" s="257"/>
      <c r="BS21" s="255">
        <f>SUMIF($D$10:$F$20,"宿泊棟",BS$10:BU$20)</f>
        <v>0</v>
      </c>
      <c r="BT21" s="256"/>
      <c r="BU21" s="257"/>
      <c r="BV21" s="255">
        <f>SUMIF($D$10:$F$20,"宿泊棟",BV$10:BX$20)</f>
        <v>0</v>
      </c>
      <c r="BW21" s="256"/>
      <c r="BX21" s="257"/>
      <c r="BY21" s="255">
        <f>SUMIF($D$10:$F$20,"宿泊棟",BY$10:CA$20)</f>
        <v>0</v>
      </c>
      <c r="BZ21" s="256"/>
      <c r="CA21" s="257"/>
      <c r="CB21" s="202">
        <f>SUM(T27:CA27)</f>
        <v>0</v>
      </c>
      <c r="CC21" s="204"/>
      <c r="CD21" s="202" t="s">
        <v>43</v>
      </c>
      <c r="CE21" s="204"/>
      <c r="CF21" s="226">
        <f>SUM(CF10:CH20)</f>
        <v>0</v>
      </c>
      <c r="CG21" s="226"/>
      <c r="CH21" s="226"/>
      <c r="CI21" s="279" t="s">
        <v>43</v>
      </c>
      <c r="CJ21" s="280"/>
      <c r="CL21" s="23">
        <v>5</v>
      </c>
      <c r="CM21" s="207" t="s">
        <v>53</v>
      </c>
      <c r="CN21" s="208"/>
      <c r="CO21" s="208"/>
      <c r="CP21" s="208"/>
      <c r="CQ21" s="208"/>
      <c r="CR21" s="208"/>
      <c r="CS21" s="208"/>
      <c r="CT21" s="208"/>
      <c r="CU21" s="209"/>
      <c r="CV21" s="210"/>
      <c r="CW21" s="210"/>
      <c r="CX21" s="85" t="str">
        <f>IFERROR((VLOOKUP(CM21,データシートマスタ!$AA$3:$AB$17,2,FALSE))*CV21,"")</f>
        <v/>
      </c>
      <c r="CY21" s="86"/>
      <c r="CZ21" s="211"/>
      <c r="DE21" s="3"/>
    </row>
    <row r="22" spans="2:214" ht="27.6" customHeight="1" thickBot="1" x14ac:dyDescent="0.2">
      <c r="B22" s="198"/>
      <c r="C22" s="189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1"/>
      <c r="T22" s="258">
        <f>SUM(+W21+T21)</f>
        <v>0</v>
      </c>
      <c r="U22" s="258"/>
      <c r="V22" s="258"/>
      <c r="W22" s="258"/>
      <c r="X22" s="258"/>
      <c r="Y22" s="258"/>
      <c r="Z22" s="258">
        <f>SUM(+AC21+Z21)</f>
        <v>0</v>
      </c>
      <c r="AA22" s="258"/>
      <c r="AB22" s="258"/>
      <c r="AC22" s="258"/>
      <c r="AD22" s="258"/>
      <c r="AE22" s="258"/>
      <c r="AF22" s="258">
        <f>SUM(+AI21+AF21)</f>
        <v>0</v>
      </c>
      <c r="AG22" s="258"/>
      <c r="AH22" s="258"/>
      <c r="AI22" s="258"/>
      <c r="AJ22" s="258"/>
      <c r="AK22" s="258"/>
      <c r="AL22" s="258">
        <f>SUM(+AO21+AL21)</f>
        <v>0</v>
      </c>
      <c r="AM22" s="258"/>
      <c r="AN22" s="258"/>
      <c r="AO22" s="258"/>
      <c r="AP22" s="258"/>
      <c r="AQ22" s="258"/>
      <c r="AR22" s="258">
        <f>SUM(+AU21+AR21)</f>
        <v>0</v>
      </c>
      <c r="AS22" s="258"/>
      <c r="AT22" s="258"/>
      <c r="AU22" s="258"/>
      <c r="AV22" s="258"/>
      <c r="AW22" s="258"/>
      <c r="AX22" s="258">
        <f>SUM(+BA21+AX21)</f>
        <v>0</v>
      </c>
      <c r="AY22" s="258"/>
      <c r="AZ22" s="258"/>
      <c r="BA22" s="258"/>
      <c r="BB22" s="258"/>
      <c r="BC22" s="258"/>
      <c r="BD22" s="258">
        <f>SUM(+BG21+BD21)</f>
        <v>0</v>
      </c>
      <c r="BE22" s="258"/>
      <c r="BF22" s="258"/>
      <c r="BG22" s="258"/>
      <c r="BH22" s="258"/>
      <c r="BI22" s="258"/>
      <c r="BJ22" s="259">
        <f>SUM(+BM21+BJ21)</f>
        <v>0</v>
      </c>
      <c r="BK22" s="260"/>
      <c r="BL22" s="260"/>
      <c r="BM22" s="260"/>
      <c r="BN22" s="260"/>
      <c r="BO22" s="261"/>
      <c r="BP22" s="259">
        <f>SUM(+BS21+BP21)</f>
        <v>0</v>
      </c>
      <c r="BQ22" s="260"/>
      <c r="BR22" s="260"/>
      <c r="BS22" s="260"/>
      <c r="BT22" s="260"/>
      <c r="BU22" s="261"/>
      <c r="BV22" s="259">
        <f>SUM(+BY21+BV21)</f>
        <v>0</v>
      </c>
      <c r="BW22" s="260"/>
      <c r="BX22" s="260"/>
      <c r="BY22" s="260"/>
      <c r="BZ22" s="260"/>
      <c r="CA22" s="261"/>
      <c r="CB22" s="271"/>
      <c r="CC22" s="272"/>
      <c r="CD22" s="271"/>
      <c r="CE22" s="272"/>
      <c r="CF22" s="226"/>
      <c r="CG22" s="226"/>
      <c r="CH22" s="226"/>
      <c r="CI22" s="279"/>
      <c r="CJ22" s="280"/>
      <c r="CL22" s="240" t="s">
        <v>54</v>
      </c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2">
        <f>SUM(CX17:CZ21)</f>
        <v>0</v>
      </c>
      <c r="CY22" s="243"/>
      <c r="CZ22" s="244"/>
      <c r="DE22" s="3"/>
    </row>
    <row r="23" spans="2:214" ht="27.6" customHeight="1" thickBot="1" x14ac:dyDescent="0.2">
      <c r="B23" s="198"/>
      <c r="C23" s="192" t="s">
        <v>105</v>
      </c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4"/>
      <c r="T23" s="253">
        <f>SUMIF($D$10:$F$20,"キャンプセンター",T$10:V$20)</f>
        <v>0</v>
      </c>
      <c r="U23" s="253"/>
      <c r="V23" s="253"/>
      <c r="W23" s="253">
        <f>SUMIF($D$10:$F$20,"キャンプセンター",W$10:Y$20)</f>
        <v>0</v>
      </c>
      <c r="X23" s="253"/>
      <c r="Y23" s="253"/>
      <c r="Z23" s="253">
        <f>SUMIF($D$10:$F$20,"キャンプセンター",Z$10:AB$20)</f>
        <v>0</v>
      </c>
      <c r="AA23" s="253"/>
      <c r="AB23" s="253"/>
      <c r="AC23" s="253">
        <f>SUMIF($D$10:$F$20,"キャンプセンター",AC$10:AE$20)</f>
        <v>0</v>
      </c>
      <c r="AD23" s="253"/>
      <c r="AE23" s="253"/>
      <c r="AF23" s="253">
        <f>SUMIF($D$10:$F$20,"キャンプセンター",AF$10:AH$20)</f>
        <v>0</v>
      </c>
      <c r="AG23" s="253"/>
      <c r="AH23" s="253"/>
      <c r="AI23" s="253">
        <f>SUMIF($D$10:$F$20,"キャンプセンター",AI$10:AK$20)</f>
        <v>0</v>
      </c>
      <c r="AJ23" s="253"/>
      <c r="AK23" s="253"/>
      <c r="AL23" s="253">
        <f>SUMIF($D$10:$F$20,"キャンプセンター",AL$10:AN$20)</f>
        <v>0</v>
      </c>
      <c r="AM23" s="253"/>
      <c r="AN23" s="253"/>
      <c r="AO23" s="253">
        <f>SUMIF($D$10:$F$20,"キャンプセンター",AO$10:AQ$20)</f>
        <v>0</v>
      </c>
      <c r="AP23" s="253"/>
      <c r="AQ23" s="253"/>
      <c r="AR23" s="253">
        <f>SUMIF($D$10:$F$20,"キャンプセンター",AR$10:AT$20)</f>
        <v>0</v>
      </c>
      <c r="AS23" s="253"/>
      <c r="AT23" s="253"/>
      <c r="AU23" s="253">
        <f>SUMIF($D$10:$F$20,"キャンプセンター",AU$10:AW$20)</f>
        <v>0</v>
      </c>
      <c r="AV23" s="253"/>
      <c r="AW23" s="253"/>
      <c r="AX23" s="253">
        <f>SUMIF($D$10:$F$20,"キャンプセンター",AX$10:AZ$20)</f>
        <v>0</v>
      </c>
      <c r="AY23" s="253"/>
      <c r="AZ23" s="253"/>
      <c r="BA23" s="253">
        <f>SUMIF($D$10:$F$20,"キャンプセンター",BA$10:BC$20)</f>
        <v>0</v>
      </c>
      <c r="BB23" s="253"/>
      <c r="BC23" s="253"/>
      <c r="BD23" s="253">
        <f>SUMIF($D$10:$F$20,"キャンプセンター",BD$10:BF$20)</f>
        <v>0</v>
      </c>
      <c r="BE23" s="253"/>
      <c r="BF23" s="253"/>
      <c r="BG23" s="253">
        <f>SUMIF($D$10:$F$20,"キャンプセンター",BG$10:BI$20)</f>
        <v>0</v>
      </c>
      <c r="BH23" s="253"/>
      <c r="BI23" s="253"/>
      <c r="BJ23" s="259">
        <f>SUMIF($D$10:$F$20,"キャンプセンター",BJ$10:BL$20)</f>
        <v>0</v>
      </c>
      <c r="BK23" s="260"/>
      <c r="BL23" s="261"/>
      <c r="BM23" s="259">
        <f>SUMIF($D$10:$F$20,"キャンプセンター",BM$10:BO$20)</f>
        <v>0</v>
      </c>
      <c r="BN23" s="260"/>
      <c r="BO23" s="261"/>
      <c r="BP23" s="259">
        <f>SUMIF($D$10:$F$20,"キャンプセンター",BP$10:BR$20)</f>
        <v>0</v>
      </c>
      <c r="BQ23" s="260"/>
      <c r="BR23" s="261"/>
      <c r="BS23" s="259">
        <f>SUMIF($D$10:$F$20,"キャンプセンター",BS$10:BU$20)</f>
        <v>0</v>
      </c>
      <c r="BT23" s="260"/>
      <c r="BU23" s="261"/>
      <c r="BV23" s="259">
        <f>SUMIF($D$10:$F$20,"キャンプセンター",BV$10:BX$20)</f>
        <v>0</v>
      </c>
      <c r="BW23" s="260"/>
      <c r="BX23" s="261"/>
      <c r="BY23" s="259">
        <f>SUMIF($D$10:$F$20,"キャンプセンター",BY$10:CA$20)</f>
        <v>0</v>
      </c>
      <c r="BZ23" s="260"/>
      <c r="CA23" s="261"/>
      <c r="CB23" s="271"/>
      <c r="CC23" s="272"/>
      <c r="CD23" s="271"/>
      <c r="CE23" s="272"/>
      <c r="CF23" s="226"/>
      <c r="CG23" s="226"/>
      <c r="CH23" s="226"/>
      <c r="CI23" s="279"/>
      <c r="CJ23" s="280"/>
      <c r="DE23" s="3"/>
    </row>
    <row r="24" spans="2:214" ht="27.6" customHeight="1" x14ac:dyDescent="0.15">
      <c r="B24" s="198"/>
      <c r="C24" s="189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1"/>
      <c r="T24" s="258">
        <f>SUM(+W23+T23)</f>
        <v>0</v>
      </c>
      <c r="U24" s="258"/>
      <c r="V24" s="258"/>
      <c r="W24" s="258"/>
      <c r="X24" s="258"/>
      <c r="Y24" s="258"/>
      <c r="Z24" s="258">
        <f>SUM(+AC23+Z23)</f>
        <v>0</v>
      </c>
      <c r="AA24" s="258"/>
      <c r="AB24" s="258"/>
      <c r="AC24" s="258"/>
      <c r="AD24" s="258"/>
      <c r="AE24" s="258"/>
      <c r="AF24" s="258">
        <f>SUM(+AI23+AF23)</f>
        <v>0</v>
      </c>
      <c r="AG24" s="258"/>
      <c r="AH24" s="258"/>
      <c r="AI24" s="258"/>
      <c r="AJ24" s="258"/>
      <c r="AK24" s="258"/>
      <c r="AL24" s="258">
        <f>SUM(+AO23+AL23)</f>
        <v>0</v>
      </c>
      <c r="AM24" s="258"/>
      <c r="AN24" s="258"/>
      <c r="AO24" s="258"/>
      <c r="AP24" s="258"/>
      <c r="AQ24" s="258"/>
      <c r="AR24" s="258">
        <f>SUM(+AU23+AR23)</f>
        <v>0</v>
      </c>
      <c r="AS24" s="258"/>
      <c r="AT24" s="258"/>
      <c r="AU24" s="258"/>
      <c r="AV24" s="258"/>
      <c r="AW24" s="258"/>
      <c r="AX24" s="258">
        <f>SUM(+BA23+AX23)</f>
        <v>0</v>
      </c>
      <c r="AY24" s="258"/>
      <c r="AZ24" s="258"/>
      <c r="BA24" s="258"/>
      <c r="BB24" s="258"/>
      <c r="BC24" s="258"/>
      <c r="BD24" s="258">
        <f>SUM(+BG23+BD23)</f>
        <v>0</v>
      </c>
      <c r="BE24" s="258"/>
      <c r="BF24" s="258"/>
      <c r="BG24" s="258"/>
      <c r="BH24" s="258"/>
      <c r="BI24" s="258"/>
      <c r="BJ24" s="259">
        <f>SUM(+BM23+BJ23)</f>
        <v>0</v>
      </c>
      <c r="BK24" s="260"/>
      <c r="BL24" s="260"/>
      <c r="BM24" s="260"/>
      <c r="BN24" s="260"/>
      <c r="BO24" s="261"/>
      <c r="BP24" s="259">
        <f>SUM(+BS23+BP23)</f>
        <v>0</v>
      </c>
      <c r="BQ24" s="260"/>
      <c r="BR24" s="260"/>
      <c r="BS24" s="260"/>
      <c r="BT24" s="260"/>
      <c r="BU24" s="261"/>
      <c r="BV24" s="259">
        <f>SUM(+BY23+BV23)</f>
        <v>0</v>
      </c>
      <c r="BW24" s="260"/>
      <c r="BX24" s="260"/>
      <c r="BY24" s="260"/>
      <c r="BZ24" s="260"/>
      <c r="CA24" s="261"/>
      <c r="CB24" s="271"/>
      <c r="CC24" s="272"/>
      <c r="CD24" s="271"/>
      <c r="CE24" s="272"/>
      <c r="CF24" s="226"/>
      <c r="CG24" s="226"/>
      <c r="CH24" s="226"/>
      <c r="CI24" s="279"/>
      <c r="CJ24" s="280"/>
      <c r="CL24" s="275" t="s">
        <v>44</v>
      </c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7"/>
      <c r="DE24" s="3"/>
    </row>
    <row r="25" spans="2:214" ht="27.6" customHeight="1" x14ac:dyDescent="0.15">
      <c r="B25" s="198"/>
      <c r="C25" s="192" t="s">
        <v>106</v>
      </c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4"/>
      <c r="T25" s="253">
        <f>SUMIF($D$10:$F$20,"日帰り",T$10:V$20)</f>
        <v>0</v>
      </c>
      <c r="U25" s="253"/>
      <c r="V25" s="253"/>
      <c r="W25" s="253">
        <f>SUMIF($D$10:$F$20,"日帰り",W$10:Y$20)</f>
        <v>0</v>
      </c>
      <c r="X25" s="253"/>
      <c r="Y25" s="253"/>
      <c r="Z25" s="253">
        <f>SUMIF($D$10:$F$20,"日帰り",Z$10:AB$20)</f>
        <v>0</v>
      </c>
      <c r="AA25" s="253"/>
      <c r="AB25" s="253"/>
      <c r="AC25" s="253">
        <f>SUMIF($D$10:$F$20,"日帰り",AC$10:AE$20)</f>
        <v>0</v>
      </c>
      <c r="AD25" s="253"/>
      <c r="AE25" s="253"/>
      <c r="AF25" s="253">
        <f>SUMIF($D$10:$F$20,"日帰り",AF$10:AH$20)</f>
        <v>0</v>
      </c>
      <c r="AG25" s="253"/>
      <c r="AH25" s="253"/>
      <c r="AI25" s="253">
        <f>SUMIF($D$10:$F$20,"日帰り",AI$10:AK$20)</f>
        <v>0</v>
      </c>
      <c r="AJ25" s="253"/>
      <c r="AK25" s="253"/>
      <c r="AL25" s="253">
        <f>SUMIF($D$10:$F$20,"日帰り",AL$10:AN$20)</f>
        <v>0</v>
      </c>
      <c r="AM25" s="253"/>
      <c r="AN25" s="253"/>
      <c r="AO25" s="253">
        <f>SUMIF($D$10:$F$20,"日帰り",AO$10:AQ$20)</f>
        <v>0</v>
      </c>
      <c r="AP25" s="253"/>
      <c r="AQ25" s="253"/>
      <c r="AR25" s="253">
        <f>SUMIF($D$10:$F$20,"日帰り",AR$10:AT$20)</f>
        <v>0</v>
      </c>
      <c r="AS25" s="253"/>
      <c r="AT25" s="253"/>
      <c r="AU25" s="253">
        <f>SUMIF($D$10:$F$20,"日帰り",AU$10:AW$20)</f>
        <v>0</v>
      </c>
      <c r="AV25" s="253"/>
      <c r="AW25" s="253"/>
      <c r="AX25" s="253">
        <f>SUMIF($D$10:$F$20,"日帰り",AX$10:AZ$20)</f>
        <v>0</v>
      </c>
      <c r="AY25" s="253"/>
      <c r="AZ25" s="253"/>
      <c r="BA25" s="253">
        <f>SUMIF($D$10:$F$20,"日帰り",BA$10:BC$20)</f>
        <v>0</v>
      </c>
      <c r="BB25" s="253"/>
      <c r="BC25" s="253"/>
      <c r="BD25" s="253">
        <f>SUMIF($D$10:$F$20,"日帰り",BD$10:BF$20)</f>
        <v>0</v>
      </c>
      <c r="BE25" s="253"/>
      <c r="BF25" s="253"/>
      <c r="BG25" s="253">
        <f>SUMIF($D$10:$F$20,"日帰り",BG$10:BI$20)</f>
        <v>0</v>
      </c>
      <c r="BH25" s="253"/>
      <c r="BI25" s="253"/>
      <c r="BJ25" s="259">
        <f>SUMIF($D$10:$F$20,"日帰り",BJ$10:BL$20)</f>
        <v>0</v>
      </c>
      <c r="BK25" s="260"/>
      <c r="BL25" s="261"/>
      <c r="BM25" s="259">
        <f>SUMIF($D$10:$F$20,"日帰り",BM$10:BO$20)</f>
        <v>0</v>
      </c>
      <c r="BN25" s="260"/>
      <c r="BO25" s="261"/>
      <c r="BP25" s="259">
        <f>SUMIF($D$10:$F$20,"日帰り",BP$10:BR$20)</f>
        <v>0</v>
      </c>
      <c r="BQ25" s="260"/>
      <c r="BR25" s="261"/>
      <c r="BS25" s="259">
        <f>SUMIF($D$10:$F$20,"日帰り",BS$10:BU$20)</f>
        <v>0</v>
      </c>
      <c r="BT25" s="260"/>
      <c r="BU25" s="261"/>
      <c r="BV25" s="259">
        <f>SUMIF($D$10:$F$20,"日帰り",BV$10:BX$20)</f>
        <v>0</v>
      </c>
      <c r="BW25" s="260"/>
      <c r="BX25" s="261"/>
      <c r="BY25" s="259">
        <f>SUMIF($D$10:$F$20,"日帰り",BY$10:CA$20)</f>
        <v>0</v>
      </c>
      <c r="BZ25" s="260"/>
      <c r="CA25" s="261"/>
      <c r="CB25" s="271"/>
      <c r="CC25" s="272"/>
      <c r="CD25" s="271"/>
      <c r="CE25" s="272"/>
      <c r="CF25" s="226"/>
      <c r="CG25" s="226"/>
      <c r="CH25" s="226"/>
      <c r="CI25" s="279"/>
      <c r="CJ25" s="280"/>
      <c r="CL25" s="24"/>
      <c r="CM25" s="109" t="s">
        <v>45</v>
      </c>
      <c r="CN25" s="110"/>
      <c r="CO25" s="110"/>
      <c r="CP25" s="110"/>
      <c r="CQ25" s="110"/>
      <c r="CR25" s="110"/>
      <c r="CS25" s="110"/>
      <c r="CT25" s="110"/>
      <c r="CU25" s="111"/>
      <c r="CV25" s="102" t="s">
        <v>46</v>
      </c>
      <c r="CW25" s="102"/>
      <c r="CX25" s="112" t="s">
        <v>47</v>
      </c>
      <c r="CY25" s="113"/>
      <c r="CZ25" s="201"/>
      <c r="DE25" s="3"/>
    </row>
    <row r="26" spans="2:214" ht="26.25" customHeight="1" x14ac:dyDescent="0.15">
      <c r="B26" s="198"/>
      <c r="C26" s="189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1"/>
      <c r="T26" s="258">
        <f>SUM(+W25+T25)</f>
        <v>0</v>
      </c>
      <c r="U26" s="258"/>
      <c r="V26" s="258"/>
      <c r="W26" s="258"/>
      <c r="X26" s="258"/>
      <c r="Y26" s="258"/>
      <c r="Z26" s="258">
        <f>SUM(+AC25+Z25)</f>
        <v>0</v>
      </c>
      <c r="AA26" s="258"/>
      <c r="AB26" s="258"/>
      <c r="AC26" s="258"/>
      <c r="AD26" s="258"/>
      <c r="AE26" s="258"/>
      <c r="AF26" s="258">
        <f>SUM(+AI25+AF25)</f>
        <v>0</v>
      </c>
      <c r="AG26" s="258"/>
      <c r="AH26" s="258"/>
      <c r="AI26" s="258"/>
      <c r="AJ26" s="258"/>
      <c r="AK26" s="258"/>
      <c r="AL26" s="258">
        <f>SUM(+AO25+AL25)</f>
        <v>0</v>
      </c>
      <c r="AM26" s="258"/>
      <c r="AN26" s="258"/>
      <c r="AO26" s="258"/>
      <c r="AP26" s="258"/>
      <c r="AQ26" s="258"/>
      <c r="AR26" s="258">
        <f>SUM(+AU25+AR25)</f>
        <v>0</v>
      </c>
      <c r="AS26" s="258"/>
      <c r="AT26" s="258"/>
      <c r="AU26" s="258"/>
      <c r="AV26" s="258"/>
      <c r="AW26" s="258"/>
      <c r="AX26" s="258">
        <f>SUM(+BA25+AX25)</f>
        <v>0</v>
      </c>
      <c r="AY26" s="258"/>
      <c r="AZ26" s="258"/>
      <c r="BA26" s="258"/>
      <c r="BB26" s="258"/>
      <c r="BC26" s="258"/>
      <c r="BD26" s="258">
        <f>SUM(+BG25+BD25)</f>
        <v>0</v>
      </c>
      <c r="BE26" s="258"/>
      <c r="BF26" s="258"/>
      <c r="BG26" s="258"/>
      <c r="BH26" s="258"/>
      <c r="BI26" s="258"/>
      <c r="BJ26" s="259">
        <f>SUM(+BM25+BJ25)</f>
        <v>0</v>
      </c>
      <c r="BK26" s="260"/>
      <c r="BL26" s="260"/>
      <c r="BM26" s="260"/>
      <c r="BN26" s="260"/>
      <c r="BO26" s="261"/>
      <c r="BP26" s="259">
        <f>SUM(+BS25+BP25)</f>
        <v>0</v>
      </c>
      <c r="BQ26" s="260"/>
      <c r="BR26" s="260"/>
      <c r="BS26" s="260"/>
      <c r="BT26" s="260"/>
      <c r="BU26" s="261"/>
      <c r="BV26" s="259">
        <f>SUM(+BY25+BV25)</f>
        <v>0</v>
      </c>
      <c r="BW26" s="260"/>
      <c r="BX26" s="260"/>
      <c r="BY26" s="260"/>
      <c r="BZ26" s="260"/>
      <c r="CA26" s="261"/>
      <c r="CB26" s="271"/>
      <c r="CC26" s="272"/>
      <c r="CD26" s="271"/>
      <c r="CE26" s="272"/>
      <c r="CF26" s="226"/>
      <c r="CG26" s="226"/>
      <c r="CH26" s="226"/>
      <c r="CI26" s="279"/>
      <c r="CJ26" s="280"/>
      <c r="CL26" s="23">
        <v>1</v>
      </c>
      <c r="CM26" s="207" t="s">
        <v>224</v>
      </c>
      <c r="CN26" s="208" t="s">
        <v>51</v>
      </c>
      <c r="CO26" s="208" t="s">
        <v>51</v>
      </c>
      <c r="CP26" s="208" t="s">
        <v>51</v>
      </c>
      <c r="CQ26" s="208" t="s">
        <v>51</v>
      </c>
      <c r="CR26" s="208" t="s">
        <v>51</v>
      </c>
      <c r="CS26" s="208" t="s">
        <v>51</v>
      </c>
      <c r="CT26" s="208" t="s">
        <v>51</v>
      </c>
      <c r="CU26" s="209" t="s">
        <v>51</v>
      </c>
      <c r="CV26" s="210"/>
      <c r="CW26" s="210"/>
      <c r="CX26" s="85">
        <f>IFERROR((VLOOKUP(CM26,データシートマスタ!$AD$3:$AE$26,2,FALSE))*CV26,"")</f>
        <v>0</v>
      </c>
      <c r="CY26" s="86"/>
      <c r="CZ26" s="211"/>
      <c r="DE26" s="3"/>
    </row>
    <row r="27" spans="2:214" ht="27.6" customHeight="1" thickBot="1" x14ac:dyDescent="0.2">
      <c r="B27" s="198"/>
      <c r="C27" s="195" t="s">
        <v>12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7"/>
      <c r="R27" s="268">
        <f>SUM(R10:S20)</f>
        <v>0</v>
      </c>
      <c r="S27" s="269"/>
      <c r="T27" s="270">
        <f>T22+T24+T26</f>
        <v>0</v>
      </c>
      <c r="U27" s="270"/>
      <c r="V27" s="270"/>
      <c r="W27" s="270"/>
      <c r="X27" s="270"/>
      <c r="Y27" s="270"/>
      <c r="Z27" s="270">
        <f t="shared" ref="Z27" si="56">Z22+Z24+Z26</f>
        <v>0</v>
      </c>
      <c r="AA27" s="270"/>
      <c r="AB27" s="270"/>
      <c r="AC27" s="270"/>
      <c r="AD27" s="270"/>
      <c r="AE27" s="270"/>
      <c r="AF27" s="270">
        <f t="shared" ref="AF27" si="57">AF22+AF24+AF26</f>
        <v>0</v>
      </c>
      <c r="AG27" s="270"/>
      <c r="AH27" s="270"/>
      <c r="AI27" s="270"/>
      <c r="AJ27" s="270"/>
      <c r="AK27" s="270"/>
      <c r="AL27" s="270">
        <f t="shared" ref="AL27" si="58">AL22+AL24+AL26</f>
        <v>0</v>
      </c>
      <c r="AM27" s="270"/>
      <c r="AN27" s="270"/>
      <c r="AO27" s="270"/>
      <c r="AP27" s="270"/>
      <c r="AQ27" s="270"/>
      <c r="AR27" s="270">
        <f t="shared" ref="AR27" si="59">AR22+AR24+AR26</f>
        <v>0</v>
      </c>
      <c r="AS27" s="270"/>
      <c r="AT27" s="270"/>
      <c r="AU27" s="270"/>
      <c r="AV27" s="270"/>
      <c r="AW27" s="270"/>
      <c r="AX27" s="270">
        <f t="shared" ref="AX27" si="60">AX22+AX24+AX26</f>
        <v>0</v>
      </c>
      <c r="AY27" s="270"/>
      <c r="AZ27" s="270"/>
      <c r="BA27" s="270"/>
      <c r="BB27" s="270"/>
      <c r="BC27" s="270"/>
      <c r="BD27" s="270">
        <f t="shared" ref="BD27" si="61">BD22+BD24+BD26</f>
        <v>0</v>
      </c>
      <c r="BE27" s="270"/>
      <c r="BF27" s="270"/>
      <c r="BG27" s="270"/>
      <c r="BH27" s="270"/>
      <c r="BI27" s="270"/>
      <c r="BJ27" s="283">
        <f t="shared" ref="BJ27" si="62">BJ22+BJ24+BJ26</f>
        <v>0</v>
      </c>
      <c r="BK27" s="284"/>
      <c r="BL27" s="284"/>
      <c r="BM27" s="284"/>
      <c r="BN27" s="284"/>
      <c r="BO27" s="285"/>
      <c r="BP27" s="283">
        <f t="shared" ref="BP27" si="63">BP22+BP24+BP26</f>
        <v>0</v>
      </c>
      <c r="BQ27" s="284"/>
      <c r="BR27" s="284"/>
      <c r="BS27" s="284"/>
      <c r="BT27" s="284"/>
      <c r="BU27" s="285"/>
      <c r="BV27" s="283">
        <f t="shared" ref="BV27" si="64">BV22+BV24+BV26</f>
        <v>0</v>
      </c>
      <c r="BW27" s="284"/>
      <c r="BX27" s="284"/>
      <c r="BY27" s="284"/>
      <c r="BZ27" s="284"/>
      <c r="CA27" s="285"/>
      <c r="CB27" s="273"/>
      <c r="CC27" s="274"/>
      <c r="CD27" s="273"/>
      <c r="CE27" s="274"/>
      <c r="CF27" s="278"/>
      <c r="CG27" s="278"/>
      <c r="CH27" s="278"/>
      <c r="CI27" s="281"/>
      <c r="CJ27" s="282"/>
      <c r="CL27" s="240" t="s">
        <v>54</v>
      </c>
      <c r="CM27" s="241"/>
      <c r="CN27" s="241"/>
      <c r="CO27" s="241"/>
      <c r="CP27" s="241"/>
      <c r="CQ27" s="241"/>
      <c r="CR27" s="241"/>
      <c r="CS27" s="241"/>
      <c r="CT27" s="241"/>
      <c r="CU27" s="241"/>
      <c r="CV27" s="241"/>
      <c r="CW27" s="241"/>
      <c r="CX27" s="242">
        <f>SUM(CX26:CZ26)</f>
        <v>0</v>
      </c>
      <c r="CY27" s="243"/>
      <c r="CZ27" s="244"/>
      <c r="DH27" s="1"/>
    </row>
    <row r="28" spans="2:214" ht="16.5" customHeight="1" x14ac:dyDescent="0.15"/>
    <row r="29" spans="2:214" ht="26.25" customHeight="1" x14ac:dyDescent="0.15">
      <c r="B29" s="179" t="s">
        <v>184</v>
      </c>
      <c r="C29" s="327" t="s">
        <v>226</v>
      </c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  <c r="AP29" s="327"/>
      <c r="AQ29" s="327"/>
      <c r="AR29" s="327"/>
      <c r="AS29" s="327"/>
      <c r="AT29" s="327"/>
      <c r="AU29" s="327"/>
      <c r="AV29" s="327"/>
      <c r="AW29" s="327"/>
      <c r="AX29" s="327"/>
      <c r="AY29" s="327"/>
      <c r="AZ29" s="65"/>
      <c r="BA29" s="65"/>
      <c r="BB29" s="65"/>
      <c r="BC29" s="103" t="s">
        <v>196</v>
      </c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47"/>
      <c r="CD29" s="66"/>
      <c r="CE29" s="66"/>
      <c r="CF29" s="66"/>
      <c r="CG29" s="66"/>
    </row>
    <row r="30" spans="2:214" ht="26.25" customHeight="1" x14ac:dyDescent="0.15">
      <c r="B30" s="179"/>
      <c r="C30" s="50"/>
      <c r="D30" s="107" t="s">
        <v>220</v>
      </c>
      <c r="E30" s="292"/>
      <c r="F30" s="292"/>
      <c r="G30" s="292"/>
      <c r="H30" s="292"/>
      <c r="I30" s="108"/>
      <c r="J30" s="107" t="s">
        <v>221</v>
      </c>
      <c r="K30" s="292"/>
      <c r="L30" s="292"/>
      <c r="M30" s="292"/>
      <c r="N30" s="292"/>
      <c r="O30" s="292"/>
      <c r="P30" s="292"/>
      <c r="Q30" s="108"/>
      <c r="R30" s="107" t="s">
        <v>223</v>
      </c>
      <c r="S30" s="292"/>
      <c r="T30" s="292"/>
      <c r="U30" s="292"/>
      <c r="V30" s="292"/>
      <c r="W30" s="292"/>
      <c r="X30" s="292"/>
      <c r="Y30" s="108"/>
      <c r="Z30" s="107" t="s">
        <v>222</v>
      </c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108"/>
      <c r="AL30" s="293" t="s">
        <v>177</v>
      </c>
      <c r="AM30" s="293"/>
      <c r="AN30" s="293"/>
      <c r="AO30" s="293"/>
      <c r="AP30" s="293" t="s">
        <v>144</v>
      </c>
      <c r="AQ30" s="293"/>
      <c r="AR30" s="293"/>
      <c r="AS30" s="293"/>
      <c r="AT30" s="293" t="s">
        <v>145</v>
      </c>
      <c r="AU30" s="293"/>
      <c r="AV30" s="293"/>
      <c r="AW30" s="293"/>
      <c r="AX30" s="293"/>
      <c r="AY30" s="293"/>
      <c r="BA30" s="70"/>
      <c r="BB30" s="70"/>
      <c r="BC30" s="97"/>
      <c r="BD30" s="97"/>
      <c r="BE30" s="199" t="s">
        <v>45</v>
      </c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02" t="s">
        <v>46</v>
      </c>
      <c r="BU30" s="102"/>
      <c r="BV30" s="102"/>
      <c r="BW30" s="102"/>
      <c r="BX30" s="102" t="s">
        <v>47</v>
      </c>
      <c r="BY30" s="102"/>
      <c r="BZ30" s="102"/>
      <c r="CA30" s="102"/>
      <c r="CB30" s="102"/>
      <c r="CD30" s="66"/>
      <c r="CE30" s="66"/>
      <c r="CF30" s="66"/>
      <c r="CG30" s="66"/>
    </row>
    <row r="31" spans="2:214" ht="25.5" customHeight="1" x14ac:dyDescent="0.15">
      <c r="B31" s="179"/>
      <c r="C31" s="46">
        <v>1</v>
      </c>
      <c r="D31" s="287"/>
      <c r="E31" s="287"/>
      <c r="F31" s="287"/>
      <c r="G31" s="287"/>
      <c r="H31" s="287"/>
      <c r="I31" s="287"/>
      <c r="J31" s="294"/>
      <c r="K31" s="295"/>
      <c r="L31" s="295"/>
      <c r="M31" s="295"/>
      <c r="N31" s="295"/>
      <c r="O31" s="295"/>
      <c r="P31" s="295"/>
      <c r="Q31" s="296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6" t="str">
        <f>IFERROR(VLOOKUP(経費計算表!DG31,データシートマスタ!AR3:AS45,2,FALSE),"")</f>
        <v/>
      </c>
      <c r="AM31" s="97"/>
      <c r="AN31" s="97"/>
      <c r="AO31" s="97"/>
      <c r="AP31" s="297"/>
      <c r="AQ31" s="297"/>
      <c r="AR31" s="297"/>
      <c r="AS31" s="297"/>
      <c r="AT31" s="288">
        <f>IF(AP31="",0,AL31*AP31)</f>
        <v>0</v>
      </c>
      <c r="AU31" s="288"/>
      <c r="AV31" s="288"/>
      <c r="AW31" s="288"/>
      <c r="AX31" s="288"/>
      <c r="AY31" s="288"/>
      <c r="AZ31" s="72"/>
      <c r="BA31" s="73"/>
      <c r="BB31" s="73"/>
      <c r="BC31" s="98">
        <v>1</v>
      </c>
      <c r="BD31" s="98"/>
      <c r="BE31" s="100" t="s">
        <v>53</v>
      </c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1"/>
      <c r="BU31" s="101"/>
      <c r="BV31" s="101"/>
      <c r="BW31" s="101"/>
      <c r="BX31" s="85" t="str">
        <f>IFERROR((VLOOKUP(BE31,データシートマスタ!$AU$3:$AV$14,2,FALSE))*BT31,"")</f>
        <v/>
      </c>
      <c r="BY31" s="86"/>
      <c r="BZ31" s="86"/>
      <c r="CA31" s="86"/>
      <c r="CB31" s="87"/>
      <c r="DG31" s="98" t="str">
        <f t="shared" ref="DG31:DG37" si="65">D31&amp;J31&amp;R31&amp;Z31</f>
        <v/>
      </c>
      <c r="DH31" s="98"/>
      <c r="DI31" s="98"/>
      <c r="DJ31" s="98"/>
      <c r="DK31" s="98"/>
      <c r="DL31" s="98"/>
      <c r="DM31" s="98"/>
      <c r="DN31" s="98"/>
      <c r="DO31" s="98"/>
      <c r="DP31" s="98"/>
      <c r="DQ31" s="98"/>
      <c r="DR31" s="98"/>
      <c r="DS31" s="98"/>
      <c r="DT31" s="98"/>
      <c r="DU31" s="98"/>
      <c r="DV31" s="98"/>
      <c r="DW31" s="98"/>
      <c r="DX31" s="98"/>
      <c r="DY31" s="98"/>
      <c r="DZ31" s="98"/>
      <c r="EA31" s="98"/>
    </row>
    <row r="32" spans="2:214" ht="25.5" customHeight="1" x14ac:dyDescent="0.15">
      <c r="B32" s="179"/>
      <c r="C32" s="46">
        <v>2</v>
      </c>
      <c r="D32" s="287"/>
      <c r="E32" s="287"/>
      <c r="F32" s="287"/>
      <c r="G32" s="287"/>
      <c r="H32" s="287"/>
      <c r="I32" s="287"/>
      <c r="J32" s="294"/>
      <c r="K32" s="295"/>
      <c r="L32" s="295"/>
      <c r="M32" s="295"/>
      <c r="N32" s="295"/>
      <c r="O32" s="295"/>
      <c r="P32" s="295"/>
      <c r="Q32" s="296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6" t="str">
        <f>IFERROR(VLOOKUP(経費計算表!DG32,データシートマスタ!AR3:AS45,2,FALSE),"")</f>
        <v/>
      </c>
      <c r="AM32" s="97"/>
      <c r="AN32" s="97"/>
      <c r="AO32" s="97"/>
      <c r="AP32" s="297"/>
      <c r="AQ32" s="297"/>
      <c r="AR32" s="297"/>
      <c r="AS32" s="297"/>
      <c r="AT32" s="288">
        <f t="shared" ref="AT32:AT50" si="66">IF(AP32="",0,AL32*AP32)</f>
        <v>0</v>
      </c>
      <c r="AU32" s="288"/>
      <c r="AV32" s="288"/>
      <c r="AW32" s="288"/>
      <c r="AX32" s="288"/>
      <c r="AY32" s="288"/>
      <c r="AZ32" s="71"/>
      <c r="BA32" s="70"/>
      <c r="BB32" s="70"/>
      <c r="BC32" s="98">
        <v>2</v>
      </c>
      <c r="BD32" s="98"/>
      <c r="BE32" s="100" t="s">
        <v>53</v>
      </c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1"/>
      <c r="BU32" s="101"/>
      <c r="BV32" s="101"/>
      <c r="BW32" s="101"/>
      <c r="BX32" s="85" t="str">
        <f>IFERROR((VLOOKUP(BE32,データシートマスタ!$AU$3:$AV$14,2,FALSE))*BT32,"")</f>
        <v/>
      </c>
      <c r="BY32" s="86"/>
      <c r="BZ32" s="86"/>
      <c r="CA32" s="86"/>
      <c r="CB32" s="87"/>
      <c r="DG32" s="98" t="str">
        <f t="shared" si="65"/>
        <v/>
      </c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</row>
    <row r="33" spans="2:131" ht="25.5" customHeight="1" x14ac:dyDescent="0.15">
      <c r="B33" s="179"/>
      <c r="C33" s="46">
        <v>3</v>
      </c>
      <c r="D33" s="287"/>
      <c r="E33" s="287"/>
      <c r="F33" s="287"/>
      <c r="G33" s="287"/>
      <c r="H33" s="287"/>
      <c r="I33" s="287"/>
      <c r="J33" s="294"/>
      <c r="K33" s="295"/>
      <c r="L33" s="295"/>
      <c r="M33" s="295"/>
      <c r="N33" s="295"/>
      <c r="O33" s="295"/>
      <c r="P33" s="295"/>
      <c r="Q33" s="296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6" t="str">
        <f>IFERROR(VLOOKUP(経費計算表!DG33,データシートマスタ!AR3:AS45,2,FALSE),"")</f>
        <v/>
      </c>
      <c r="AM33" s="97"/>
      <c r="AN33" s="97"/>
      <c r="AO33" s="97"/>
      <c r="AP33" s="297"/>
      <c r="AQ33" s="297"/>
      <c r="AR33" s="297"/>
      <c r="AS33" s="297"/>
      <c r="AT33" s="288">
        <f t="shared" ref="AT33" si="67">IF(AP33="",0,AL33*AP33)</f>
        <v>0</v>
      </c>
      <c r="AU33" s="288"/>
      <c r="AV33" s="288"/>
      <c r="AW33" s="288"/>
      <c r="AX33" s="288"/>
      <c r="AY33" s="288"/>
      <c r="AZ33" s="71"/>
      <c r="BA33" s="70"/>
      <c r="BB33" s="70"/>
      <c r="BC33" s="98">
        <v>3</v>
      </c>
      <c r="BD33" s="98"/>
      <c r="BE33" s="100" t="s">
        <v>53</v>
      </c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1"/>
      <c r="BU33" s="101"/>
      <c r="BV33" s="101"/>
      <c r="BW33" s="101"/>
      <c r="BX33" s="85" t="str">
        <f>IFERROR((VLOOKUP(BE33,データシートマスタ!$AU$3:$AV$14,2,FALSE))*BT33,"")</f>
        <v/>
      </c>
      <c r="BY33" s="86"/>
      <c r="BZ33" s="86"/>
      <c r="CA33" s="86"/>
      <c r="CB33" s="87"/>
      <c r="DG33" s="98" t="str">
        <f t="shared" si="65"/>
        <v/>
      </c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</row>
    <row r="34" spans="2:131" ht="25.5" customHeight="1" x14ac:dyDescent="0.15">
      <c r="B34" s="179"/>
      <c r="C34" s="46">
        <v>4</v>
      </c>
      <c r="D34" s="287"/>
      <c r="E34" s="287"/>
      <c r="F34" s="287"/>
      <c r="G34" s="287"/>
      <c r="H34" s="287"/>
      <c r="I34" s="287"/>
      <c r="J34" s="294"/>
      <c r="K34" s="295"/>
      <c r="L34" s="295"/>
      <c r="M34" s="295"/>
      <c r="N34" s="295"/>
      <c r="O34" s="295"/>
      <c r="P34" s="295"/>
      <c r="Q34" s="296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6" t="str">
        <f>IFERROR(VLOOKUP(経費計算表!DG34,データシートマスタ!AR3:AS45,2,FALSE),"")</f>
        <v/>
      </c>
      <c r="AM34" s="97"/>
      <c r="AN34" s="97"/>
      <c r="AO34" s="97"/>
      <c r="AP34" s="297"/>
      <c r="AQ34" s="297"/>
      <c r="AR34" s="297"/>
      <c r="AS34" s="297"/>
      <c r="AT34" s="288">
        <f t="shared" si="66"/>
        <v>0</v>
      </c>
      <c r="AU34" s="288"/>
      <c r="AV34" s="288"/>
      <c r="AW34" s="288"/>
      <c r="AX34" s="288"/>
      <c r="AY34" s="288"/>
      <c r="AZ34" s="71"/>
      <c r="BA34" s="70"/>
      <c r="BB34" s="70"/>
      <c r="BC34" s="98">
        <v>4</v>
      </c>
      <c r="BD34" s="98"/>
      <c r="BE34" s="100" t="s">
        <v>53</v>
      </c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1"/>
      <c r="BU34" s="101"/>
      <c r="BV34" s="101"/>
      <c r="BW34" s="101"/>
      <c r="BX34" s="85" t="str">
        <f>IFERROR((VLOOKUP(BE34,データシートマスタ!$AU$3:$AV$14,2,FALSE))*BT34,"")</f>
        <v/>
      </c>
      <c r="BY34" s="86"/>
      <c r="BZ34" s="86"/>
      <c r="CA34" s="86"/>
      <c r="CB34" s="87"/>
      <c r="DG34" s="98" t="str">
        <f t="shared" si="65"/>
        <v/>
      </c>
      <c r="DH34" s="98"/>
      <c r="DI34" s="98"/>
      <c r="DJ34" s="98"/>
      <c r="DK34" s="98"/>
      <c r="DL34" s="98"/>
      <c r="DM34" s="98"/>
      <c r="DN34" s="98"/>
      <c r="DO34" s="98"/>
      <c r="DP34" s="98"/>
      <c r="DQ34" s="98"/>
      <c r="DR34" s="98"/>
      <c r="DS34" s="98"/>
      <c r="DT34" s="98"/>
      <c r="DU34" s="98"/>
      <c r="DV34" s="98"/>
      <c r="DW34" s="98"/>
      <c r="DX34" s="98"/>
      <c r="DY34" s="98"/>
      <c r="DZ34" s="98"/>
      <c r="EA34" s="98"/>
    </row>
    <row r="35" spans="2:131" ht="25.5" customHeight="1" x14ac:dyDescent="0.15">
      <c r="B35" s="179"/>
      <c r="C35" s="46">
        <v>5</v>
      </c>
      <c r="D35" s="287"/>
      <c r="E35" s="287"/>
      <c r="F35" s="287"/>
      <c r="G35" s="287"/>
      <c r="H35" s="287"/>
      <c r="I35" s="287"/>
      <c r="J35" s="294"/>
      <c r="K35" s="295"/>
      <c r="L35" s="295"/>
      <c r="M35" s="295"/>
      <c r="N35" s="295"/>
      <c r="O35" s="295"/>
      <c r="P35" s="295"/>
      <c r="Q35" s="29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6" t="str">
        <f>IFERROR(VLOOKUP(経費計算表!DG35,データシートマスタ!AR3:AS45,2,FALSE),"")</f>
        <v/>
      </c>
      <c r="AM35" s="97"/>
      <c r="AN35" s="97"/>
      <c r="AO35" s="97"/>
      <c r="AP35" s="297"/>
      <c r="AQ35" s="297"/>
      <c r="AR35" s="297"/>
      <c r="AS35" s="297"/>
      <c r="AT35" s="288">
        <f t="shared" si="66"/>
        <v>0</v>
      </c>
      <c r="AU35" s="288"/>
      <c r="AV35" s="288"/>
      <c r="AW35" s="288"/>
      <c r="AX35" s="288"/>
      <c r="AY35" s="288"/>
      <c r="AZ35" s="71"/>
      <c r="BA35" s="70"/>
      <c r="BB35" s="70"/>
      <c r="BC35" s="98">
        <v>5</v>
      </c>
      <c r="BD35" s="98"/>
      <c r="BE35" s="100" t="s">
        <v>53</v>
      </c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1"/>
      <c r="BU35" s="101"/>
      <c r="BV35" s="101"/>
      <c r="BW35" s="101"/>
      <c r="BX35" s="85" t="str">
        <f>IFERROR((VLOOKUP(BE35,データシートマスタ!$AU$3:$AV$14,2,FALSE))*BT35,"")</f>
        <v/>
      </c>
      <c r="BY35" s="86"/>
      <c r="BZ35" s="86"/>
      <c r="CA35" s="86"/>
      <c r="CB35" s="87"/>
      <c r="DG35" s="98" t="str">
        <f t="shared" si="65"/>
        <v/>
      </c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</row>
    <row r="36" spans="2:131" ht="25.5" customHeight="1" x14ac:dyDescent="0.15">
      <c r="B36" s="179"/>
      <c r="C36" s="46">
        <v>6</v>
      </c>
      <c r="D36" s="287"/>
      <c r="E36" s="287"/>
      <c r="F36" s="287"/>
      <c r="G36" s="287"/>
      <c r="H36" s="287"/>
      <c r="I36" s="287"/>
      <c r="J36" s="294"/>
      <c r="K36" s="295"/>
      <c r="L36" s="295"/>
      <c r="M36" s="295"/>
      <c r="N36" s="295"/>
      <c r="O36" s="295"/>
      <c r="P36" s="295"/>
      <c r="Q36" s="296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  <c r="AG36" s="287"/>
      <c r="AH36" s="287"/>
      <c r="AI36" s="287"/>
      <c r="AJ36" s="287"/>
      <c r="AK36" s="287"/>
      <c r="AL36" s="286" t="str">
        <f>IFERROR(VLOOKUP(経費計算表!DG36,データシートマスタ!AR3:AS45,2,FALSE),"")</f>
        <v/>
      </c>
      <c r="AM36" s="97"/>
      <c r="AN36" s="97"/>
      <c r="AO36" s="97"/>
      <c r="AP36" s="297"/>
      <c r="AQ36" s="297"/>
      <c r="AR36" s="297"/>
      <c r="AS36" s="297"/>
      <c r="AT36" s="288">
        <f t="shared" si="66"/>
        <v>0</v>
      </c>
      <c r="AU36" s="288"/>
      <c r="AV36" s="288"/>
      <c r="AW36" s="288"/>
      <c r="AX36" s="288"/>
      <c r="AY36" s="288"/>
      <c r="AZ36" s="71"/>
      <c r="BA36" s="70"/>
      <c r="BB36" s="70"/>
      <c r="BC36" s="98">
        <v>6</v>
      </c>
      <c r="BD36" s="98"/>
      <c r="BE36" s="100" t="s">
        <v>53</v>
      </c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1"/>
      <c r="BU36" s="101"/>
      <c r="BV36" s="101"/>
      <c r="BW36" s="101"/>
      <c r="BX36" s="85" t="str">
        <f>IFERROR((VLOOKUP(BE36,データシートマスタ!$AU$3:$AV$14,2,FALSE))*BT36,"")</f>
        <v/>
      </c>
      <c r="BY36" s="86"/>
      <c r="BZ36" s="86"/>
      <c r="CA36" s="86"/>
      <c r="CB36" s="87"/>
      <c r="CC36" s="45"/>
      <c r="CD36" s="45"/>
      <c r="DG36" s="98" t="str">
        <f t="shared" si="65"/>
        <v/>
      </c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</row>
    <row r="37" spans="2:131" ht="25.5" customHeight="1" x14ac:dyDescent="0.15">
      <c r="B37" s="179"/>
      <c r="C37" s="46">
        <v>7</v>
      </c>
      <c r="D37" s="287"/>
      <c r="E37" s="287"/>
      <c r="F37" s="287"/>
      <c r="G37" s="287"/>
      <c r="H37" s="287"/>
      <c r="I37" s="287"/>
      <c r="J37" s="294"/>
      <c r="K37" s="295"/>
      <c r="L37" s="295"/>
      <c r="M37" s="295"/>
      <c r="N37" s="295"/>
      <c r="O37" s="295"/>
      <c r="P37" s="295"/>
      <c r="Q37" s="29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6" t="str">
        <f>IFERROR(VLOOKUP(経費計算表!DG37,データシートマスタ!AR3:AS45,2,FALSE),"")</f>
        <v/>
      </c>
      <c r="AM37" s="97"/>
      <c r="AN37" s="97"/>
      <c r="AO37" s="97"/>
      <c r="AP37" s="297"/>
      <c r="AQ37" s="297"/>
      <c r="AR37" s="297"/>
      <c r="AS37" s="297"/>
      <c r="AT37" s="288">
        <f t="shared" si="66"/>
        <v>0</v>
      </c>
      <c r="AU37" s="288"/>
      <c r="AV37" s="288"/>
      <c r="AW37" s="288"/>
      <c r="AX37" s="288"/>
      <c r="AY37" s="288"/>
      <c r="AZ37" s="71"/>
      <c r="BA37" s="70"/>
      <c r="BB37" s="70"/>
      <c r="BC37" s="98">
        <v>7</v>
      </c>
      <c r="BD37" s="98"/>
      <c r="BE37" s="100" t="s">
        <v>53</v>
      </c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1"/>
      <c r="BU37" s="101"/>
      <c r="BV37" s="101"/>
      <c r="BW37" s="101"/>
      <c r="BX37" s="85" t="str">
        <f>IFERROR((VLOOKUP(BE37,データシートマスタ!$AU$3:$AV$14,2,FALSE))*BT37,"")</f>
        <v/>
      </c>
      <c r="BY37" s="86"/>
      <c r="BZ37" s="86"/>
      <c r="CA37" s="86"/>
      <c r="CB37" s="87"/>
      <c r="CC37" s="45"/>
      <c r="CD37" s="45"/>
      <c r="DG37" s="98" t="str">
        <f t="shared" si="65"/>
        <v/>
      </c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</row>
    <row r="38" spans="2:131" ht="25.5" customHeight="1" x14ac:dyDescent="0.15">
      <c r="B38" s="179"/>
      <c r="C38" s="46">
        <v>8</v>
      </c>
      <c r="D38" s="287"/>
      <c r="E38" s="287"/>
      <c r="F38" s="287"/>
      <c r="G38" s="287"/>
      <c r="H38" s="287"/>
      <c r="I38" s="287"/>
      <c r="J38" s="294"/>
      <c r="K38" s="295"/>
      <c r="L38" s="295"/>
      <c r="M38" s="295"/>
      <c r="N38" s="295"/>
      <c r="O38" s="295"/>
      <c r="P38" s="295"/>
      <c r="Q38" s="296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6" t="str">
        <f>IFERROR(VLOOKUP(経費計算表!DG38,データシートマスタ!AR3:AS45,2,FALSE),"")</f>
        <v/>
      </c>
      <c r="AM38" s="97"/>
      <c r="AN38" s="97"/>
      <c r="AO38" s="97"/>
      <c r="AP38" s="297"/>
      <c r="AQ38" s="297"/>
      <c r="AR38" s="297"/>
      <c r="AS38" s="297"/>
      <c r="AT38" s="288">
        <f t="shared" si="66"/>
        <v>0</v>
      </c>
      <c r="AU38" s="288"/>
      <c r="AV38" s="288"/>
      <c r="AW38" s="288"/>
      <c r="AX38" s="288"/>
      <c r="AY38" s="288"/>
      <c r="AZ38" s="71"/>
      <c r="BA38" s="70"/>
      <c r="BB38" s="70"/>
      <c r="BC38" s="98">
        <v>8</v>
      </c>
      <c r="BD38" s="98"/>
      <c r="BE38" s="100" t="s">
        <v>53</v>
      </c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1"/>
      <c r="BU38" s="101"/>
      <c r="BV38" s="101"/>
      <c r="BW38" s="101"/>
      <c r="BX38" s="85" t="str">
        <f>IFERROR((VLOOKUP(BE38,データシートマスタ!$AU$3:$AV$14,2,FALSE))*BT38,"")</f>
        <v/>
      </c>
      <c r="BY38" s="86"/>
      <c r="BZ38" s="86"/>
      <c r="CA38" s="86"/>
      <c r="CB38" s="87"/>
      <c r="CC38" s="45"/>
      <c r="CD38" s="45"/>
      <c r="CH38" s="66"/>
      <c r="CI38" s="66"/>
      <c r="CJ38" s="47"/>
      <c r="DG38" s="98" t="str">
        <f t="shared" ref="DG38" si="68">D38&amp;J38&amp;R38&amp;Z38</f>
        <v/>
      </c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</row>
    <row r="39" spans="2:131" ht="25.5" customHeight="1" x14ac:dyDescent="0.15">
      <c r="B39" s="179"/>
      <c r="C39" s="52">
        <v>9</v>
      </c>
      <c r="D39" s="287"/>
      <c r="E39" s="287"/>
      <c r="F39" s="287"/>
      <c r="G39" s="287"/>
      <c r="H39" s="287"/>
      <c r="I39" s="287"/>
      <c r="J39" s="294"/>
      <c r="K39" s="295"/>
      <c r="L39" s="295"/>
      <c r="M39" s="295"/>
      <c r="N39" s="295"/>
      <c r="O39" s="295"/>
      <c r="P39" s="295"/>
      <c r="Q39" s="29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6" t="str">
        <f>IFERROR(VLOOKUP(経費計算表!DG39,データシートマスタ!AR3:AS45,2,FALSE),"")</f>
        <v/>
      </c>
      <c r="AM39" s="97"/>
      <c r="AN39" s="97"/>
      <c r="AO39" s="97"/>
      <c r="AP39" s="297"/>
      <c r="AQ39" s="297"/>
      <c r="AR39" s="297"/>
      <c r="AS39" s="297"/>
      <c r="AT39" s="288">
        <f t="shared" si="66"/>
        <v>0</v>
      </c>
      <c r="AU39" s="288"/>
      <c r="AV39" s="288"/>
      <c r="AW39" s="288"/>
      <c r="AX39" s="288"/>
      <c r="AY39" s="288"/>
      <c r="AZ39" s="71"/>
      <c r="BA39" s="70"/>
      <c r="BB39" s="70"/>
      <c r="BC39" s="99" t="s">
        <v>54</v>
      </c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6">
        <f>SUM(BX31:CB38)</f>
        <v>0</v>
      </c>
      <c r="BY39" s="96"/>
      <c r="BZ39" s="96"/>
      <c r="CA39" s="96"/>
      <c r="CB39" s="96"/>
      <c r="CC39" s="51"/>
      <c r="CD39" s="51"/>
      <c r="CE39" s="51"/>
      <c r="CF39" s="51"/>
      <c r="CJ39" s="66"/>
      <c r="CK39" s="66"/>
      <c r="DG39" s="98" t="str">
        <f>D39&amp;J39&amp;R39&amp;Z39</f>
        <v/>
      </c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</row>
    <row r="40" spans="2:131" ht="25.5" customHeight="1" x14ac:dyDescent="0.15">
      <c r="B40" s="179"/>
      <c r="C40" s="52">
        <v>10</v>
      </c>
      <c r="D40" s="287"/>
      <c r="E40" s="287"/>
      <c r="F40" s="287"/>
      <c r="G40" s="287"/>
      <c r="H40" s="287"/>
      <c r="I40" s="287"/>
      <c r="J40" s="294"/>
      <c r="K40" s="295"/>
      <c r="L40" s="295"/>
      <c r="M40" s="295"/>
      <c r="N40" s="295"/>
      <c r="O40" s="295"/>
      <c r="P40" s="295"/>
      <c r="Q40" s="29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6" t="str">
        <f>IFERROR(VLOOKUP(経費計算表!DG40,データシートマスタ!AR3:AS45,2,FALSE),"")</f>
        <v/>
      </c>
      <c r="AM40" s="97"/>
      <c r="AN40" s="97"/>
      <c r="AO40" s="97"/>
      <c r="AP40" s="297"/>
      <c r="AQ40" s="297"/>
      <c r="AR40" s="297"/>
      <c r="AS40" s="297"/>
      <c r="AT40" s="288">
        <f t="shared" si="66"/>
        <v>0</v>
      </c>
      <c r="AU40" s="288"/>
      <c r="AV40" s="288"/>
      <c r="AW40" s="288"/>
      <c r="AX40" s="288"/>
      <c r="AY40" s="288"/>
      <c r="AZ40" s="71"/>
      <c r="BA40" s="70"/>
      <c r="BB40" s="70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I40" s="44"/>
      <c r="CJ40" s="307" t="s">
        <v>142</v>
      </c>
      <c r="CK40" s="308"/>
      <c r="CL40" s="308"/>
      <c r="CM40" s="308"/>
      <c r="CN40" s="308"/>
      <c r="CO40" s="308"/>
      <c r="CP40" s="308"/>
      <c r="CQ40" s="308"/>
      <c r="CR40" s="308"/>
      <c r="CS40" s="308"/>
      <c r="CT40" s="308"/>
      <c r="CU40" s="308"/>
      <c r="CV40" s="308"/>
      <c r="CW40" s="308"/>
      <c r="CX40" s="308"/>
      <c r="CY40" s="308"/>
      <c r="CZ40" s="308"/>
      <c r="DG40" s="98" t="str">
        <f t="shared" ref="DG40:DG50" si="69">D40&amp;J40&amp;R40&amp;Z40</f>
        <v/>
      </c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</row>
    <row r="41" spans="2:131" ht="25.5" customHeight="1" x14ac:dyDescent="0.15">
      <c r="B41" s="179"/>
      <c r="C41" s="52">
        <v>11</v>
      </c>
      <c r="D41" s="287"/>
      <c r="E41" s="287"/>
      <c r="F41" s="287"/>
      <c r="G41" s="287"/>
      <c r="H41" s="287"/>
      <c r="I41" s="287"/>
      <c r="J41" s="294"/>
      <c r="K41" s="295"/>
      <c r="L41" s="295"/>
      <c r="M41" s="295"/>
      <c r="N41" s="295"/>
      <c r="O41" s="295"/>
      <c r="P41" s="295"/>
      <c r="Q41" s="29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6" t="str">
        <f>IFERROR(VLOOKUP(経費計算表!DG41,データシートマスタ!AR3:AS45,2,FALSE),"")</f>
        <v/>
      </c>
      <c r="AM41" s="97"/>
      <c r="AN41" s="97"/>
      <c r="AO41" s="97"/>
      <c r="AP41" s="297"/>
      <c r="AQ41" s="297"/>
      <c r="AR41" s="297"/>
      <c r="AS41" s="297"/>
      <c r="AT41" s="288">
        <f t="shared" si="66"/>
        <v>0</v>
      </c>
      <c r="AU41" s="288"/>
      <c r="AV41" s="288"/>
      <c r="AW41" s="288"/>
      <c r="AX41" s="288"/>
      <c r="AY41" s="288"/>
      <c r="AZ41" s="71"/>
      <c r="BA41" s="70"/>
      <c r="BB41" s="70"/>
      <c r="BC41" s="104" t="s">
        <v>197</v>
      </c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6"/>
      <c r="CC41" s="74"/>
      <c r="CD41" s="74"/>
      <c r="CE41" s="74"/>
      <c r="CF41" s="74"/>
      <c r="CG41" s="74"/>
      <c r="CH41" s="74"/>
      <c r="CI41" s="45"/>
      <c r="CJ41" s="309"/>
      <c r="CK41" s="310"/>
      <c r="CL41" s="310"/>
      <c r="CM41" s="310"/>
      <c r="CN41" s="310"/>
      <c r="CO41" s="310"/>
      <c r="CP41" s="310"/>
      <c r="CQ41" s="310"/>
      <c r="CR41" s="310"/>
      <c r="CS41" s="310"/>
      <c r="CT41" s="310"/>
      <c r="CU41" s="310"/>
      <c r="CV41" s="310"/>
      <c r="CW41" s="310"/>
      <c r="CX41" s="310"/>
      <c r="CY41" s="310"/>
      <c r="CZ41" s="310"/>
      <c r="DG41" s="98" t="str">
        <f t="shared" si="69"/>
        <v/>
      </c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</row>
    <row r="42" spans="2:131" ht="25.5" customHeight="1" x14ac:dyDescent="0.15">
      <c r="B42" s="179"/>
      <c r="C42" s="46">
        <v>12</v>
      </c>
      <c r="D42" s="287"/>
      <c r="E42" s="287"/>
      <c r="F42" s="287"/>
      <c r="G42" s="287"/>
      <c r="H42" s="287"/>
      <c r="I42" s="287"/>
      <c r="J42" s="294"/>
      <c r="K42" s="295"/>
      <c r="L42" s="295"/>
      <c r="M42" s="295"/>
      <c r="N42" s="295"/>
      <c r="O42" s="295"/>
      <c r="P42" s="295"/>
      <c r="Q42" s="296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6" t="str">
        <f>IFERROR(VLOOKUP(経費計算表!DG42,データシートマスタ!AR3:AS45,2,FALSE),"")</f>
        <v/>
      </c>
      <c r="AM42" s="97"/>
      <c r="AN42" s="97"/>
      <c r="AO42" s="97"/>
      <c r="AP42" s="297"/>
      <c r="AQ42" s="297"/>
      <c r="AR42" s="297"/>
      <c r="AS42" s="297"/>
      <c r="AT42" s="288">
        <f t="shared" si="66"/>
        <v>0</v>
      </c>
      <c r="AU42" s="288"/>
      <c r="AV42" s="288"/>
      <c r="AW42" s="288"/>
      <c r="AX42" s="288"/>
      <c r="AY42" s="288"/>
      <c r="AZ42" s="71"/>
      <c r="BA42" s="70"/>
      <c r="BB42" s="70"/>
      <c r="BC42" s="107"/>
      <c r="BD42" s="108"/>
      <c r="BE42" s="109" t="s">
        <v>45</v>
      </c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1"/>
      <c r="BT42" s="112" t="s">
        <v>46</v>
      </c>
      <c r="BU42" s="113"/>
      <c r="BV42" s="113"/>
      <c r="BW42" s="114"/>
      <c r="BX42" s="112" t="s">
        <v>47</v>
      </c>
      <c r="BY42" s="113"/>
      <c r="BZ42" s="113"/>
      <c r="CA42" s="113"/>
      <c r="CB42" s="114"/>
      <c r="CC42" s="75"/>
      <c r="CD42" s="75"/>
      <c r="CE42" s="75"/>
      <c r="CF42" s="75"/>
      <c r="CG42" s="75"/>
      <c r="CH42" s="75"/>
      <c r="CI42" s="43"/>
      <c r="CJ42" s="311">
        <f>CF21+CX13+CX22+CX27</f>
        <v>0</v>
      </c>
      <c r="CK42" s="312"/>
      <c r="CL42" s="312"/>
      <c r="CM42" s="312"/>
      <c r="CN42" s="312"/>
      <c r="CO42" s="312"/>
      <c r="CP42" s="312"/>
      <c r="CQ42" s="312"/>
      <c r="CR42" s="312"/>
      <c r="CS42" s="312"/>
      <c r="CT42" s="312"/>
      <c r="CU42" s="312"/>
      <c r="CV42" s="312"/>
      <c r="CW42" s="312"/>
      <c r="CX42" s="312"/>
      <c r="CY42" s="298" t="s">
        <v>217</v>
      </c>
      <c r="CZ42" s="299"/>
      <c r="DG42" s="98" t="str">
        <f t="shared" si="69"/>
        <v/>
      </c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</row>
    <row r="43" spans="2:131" ht="25.5" customHeight="1" x14ac:dyDescent="0.15">
      <c r="B43" s="179"/>
      <c r="C43" s="52">
        <v>13</v>
      </c>
      <c r="D43" s="287"/>
      <c r="E43" s="287"/>
      <c r="F43" s="287"/>
      <c r="G43" s="287"/>
      <c r="H43" s="287"/>
      <c r="I43" s="287"/>
      <c r="J43" s="294"/>
      <c r="K43" s="295"/>
      <c r="L43" s="295"/>
      <c r="M43" s="295"/>
      <c r="N43" s="295"/>
      <c r="O43" s="295"/>
      <c r="P43" s="295"/>
      <c r="Q43" s="296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6" t="str">
        <f>IFERROR(VLOOKUP(経費計算表!DG43,データシートマスタ!AR3:AS45,2,FALSE),"")</f>
        <v/>
      </c>
      <c r="AM43" s="97"/>
      <c r="AN43" s="97"/>
      <c r="AO43" s="97"/>
      <c r="AP43" s="297"/>
      <c r="AQ43" s="297"/>
      <c r="AR43" s="297"/>
      <c r="AS43" s="297"/>
      <c r="AT43" s="288">
        <f t="shared" si="66"/>
        <v>0</v>
      </c>
      <c r="AU43" s="288"/>
      <c r="AV43" s="288"/>
      <c r="AW43" s="288"/>
      <c r="AX43" s="288"/>
      <c r="AY43" s="288"/>
      <c r="AZ43" s="71"/>
      <c r="BA43" s="70"/>
      <c r="BB43" s="70"/>
      <c r="BC43" s="88">
        <v>1</v>
      </c>
      <c r="BD43" s="89"/>
      <c r="BE43" s="90" t="s">
        <v>199</v>
      </c>
      <c r="BF43" s="91"/>
      <c r="BG43" s="91"/>
      <c r="BH43" s="91"/>
      <c r="BI43" s="91"/>
      <c r="BJ43" s="91"/>
      <c r="BK43" s="91"/>
      <c r="BL43" s="91"/>
      <c r="BM43" s="91"/>
      <c r="BN43" s="91"/>
      <c r="BO43" s="91"/>
      <c r="BP43" s="91"/>
      <c r="BQ43" s="91"/>
      <c r="BR43" s="91"/>
      <c r="BS43" s="92"/>
      <c r="BT43" s="93"/>
      <c r="BU43" s="94"/>
      <c r="BV43" s="94"/>
      <c r="BW43" s="95"/>
      <c r="BX43" s="85">
        <f>IFERROR((VLOOKUP(BE43,データシートマスタ!$AX$3:$AY$23,2,FALSE))*BT43,"")</f>
        <v>0</v>
      </c>
      <c r="BY43" s="86"/>
      <c r="BZ43" s="86"/>
      <c r="CA43" s="86"/>
      <c r="CB43" s="87"/>
      <c r="CC43" s="76"/>
      <c r="CD43" s="76"/>
      <c r="CE43" s="76"/>
      <c r="CF43" s="76"/>
      <c r="CG43" s="76"/>
      <c r="CH43" s="76"/>
      <c r="CI43" s="43"/>
      <c r="CJ43" s="313"/>
      <c r="CK43" s="314"/>
      <c r="CL43" s="314"/>
      <c r="CM43" s="314"/>
      <c r="CN43" s="314"/>
      <c r="CO43" s="314"/>
      <c r="CP43" s="314"/>
      <c r="CQ43" s="314"/>
      <c r="CR43" s="314"/>
      <c r="CS43" s="314"/>
      <c r="CT43" s="314"/>
      <c r="CU43" s="314"/>
      <c r="CV43" s="314"/>
      <c r="CW43" s="314"/>
      <c r="CX43" s="314"/>
      <c r="CY43" s="300"/>
      <c r="CZ43" s="301"/>
      <c r="DG43" s="98" t="str">
        <f t="shared" si="69"/>
        <v/>
      </c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</row>
    <row r="44" spans="2:131" ht="25.5" customHeight="1" x14ac:dyDescent="0.15">
      <c r="B44" s="179"/>
      <c r="C44" s="52">
        <v>14</v>
      </c>
      <c r="D44" s="287"/>
      <c r="E44" s="287"/>
      <c r="F44" s="287"/>
      <c r="G44" s="287"/>
      <c r="H44" s="287"/>
      <c r="I44" s="287"/>
      <c r="J44" s="294"/>
      <c r="K44" s="295"/>
      <c r="L44" s="295"/>
      <c r="M44" s="295"/>
      <c r="N44" s="295"/>
      <c r="O44" s="295"/>
      <c r="P44" s="295"/>
      <c r="Q44" s="296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6" t="str">
        <f>IFERROR(VLOOKUP(経費計算表!DG44,データシートマスタ!AR3:AS45,2,FALSE),"")</f>
        <v/>
      </c>
      <c r="AM44" s="97"/>
      <c r="AN44" s="97"/>
      <c r="AO44" s="97"/>
      <c r="AP44" s="297"/>
      <c r="AQ44" s="297"/>
      <c r="AR44" s="297"/>
      <c r="AS44" s="297"/>
      <c r="AT44" s="288">
        <f t="shared" si="66"/>
        <v>0</v>
      </c>
      <c r="AU44" s="288"/>
      <c r="AV44" s="288"/>
      <c r="AW44" s="288"/>
      <c r="AX44" s="288"/>
      <c r="AY44" s="288"/>
      <c r="AZ44" s="71"/>
      <c r="BA44" s="70"/>
      <c r="BB44" s="70"/>
      <c r="BC44" s="88">
        <v>2</v>
      </c>
      <c r="BD44" s="89"/>
      <c r="BE44" s="90" t="s">
        <v>53</v>
      </c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2"/>
      <c r="BT44" s="93"/>
      <c r="BU44" s="94"/>
      <c r="BV44" s="94"/>
      <c r="BW44" s="95"/>
      <c r="BX44" s="85" t="str">
        <f>IFERROR((VLOOKUP(BE44,データシートマスタ!$AX$3:$AY$23,2,FALSE))*BT44,"")</f>
        <v/>
      </c>
      <c r="BY44" s="86"/>
      <c r="BZ44" s="86"/>
      <c r="CA44" s="86"/>
      <c r="CB44" s="87"/>
      <c r="CC44" s="76"/>
      <c r="CD44" s="76"/>
      <c r="CE44" s="76"/>
      <c r="CF44" s="76"/>
      <c r="CG44" s="76"/>
      <c r="CH44" s="76"/>
      <c r="CI44" s="43"/>
      <c r="CJ44" s="319" t="s">
        <v>218</v>
      </c>
      <c r="CK44" s="320"/>
      <c r="CL44" s="320"/>
      <c r="CM44" s="320"/>
      <c r="CN44" s="320"/>
      <c r="CO44" s="320"/>
      <c r="CP44" s="320"/>
      <c r="CQ44" s="320"/>
      <c r="CR44" s="320"/>
      <c r="CS44" s="320"/>
      <c r="CT44" s="320"/>
      <c r="CU44" s="320"/>
      <c r="CV44" s="320"/>
      <c r="CW44" s="320"/>
      <c r="CX44" s="320"/>
      <c r="CY44" s="320"/>
      <c r="CZ44" s="320"/>
      <c r="DG44" s="98" t="str">
        <f t="shared" si="69"/>
        <v/>
      </c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  <c r="DT44" s="98"/>
      <c r="DU44" s="98"/>
      <c r="DV44" s="98"/>
      <c r="DW44" s="98"/>
      <c r="DX44" s="98"/>
      <c r="DY44" s="98"/>
      <c r="DZ44" s="98"/>
      <c r="EA44" s="98"/>
    </row>
    <row r="45" spans="2:131" ht="25.5" customHeight="1" x14ac:dyDescent="0.15">
      <c r="B45" s="179"/>
      <c r="C45" s="52">
        <v>15</v>
      </c>
      <c r="D45" s="287"/>
      <c r="E45" s="287"/>
      <c r="F45" s="287"/>
      <c r="G45" s="287"/>
      <c r="H45" s="287"/>
      <c r="I45" s="287"/>
      <c r="J45" s="294"/>
      <c r="K45" s="295"/>
      <c r="L45" s="295"/>
      <c r="M45" s="295"/>
      <c r="N45" s="295"/>
      <c r="O45" s="295"/>
      <c r="P45" s="295"/>
      <c r="Q45" s="29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6" t="str">
        <f>IFERROR(VLOOKUP(経費計算表!DG45,データシートマスタ!AR3:AS45,2,FALSE),"")</f>
        <v/>
      </c>
      <c r="AM45" s="97"/>
      <c r="AN45" s="97"/>
      <c r="AO45" s="97"/>
      <c r="AP45" s="297"/>
      <c r="AQ45" s="297"/>
      <c r="AR45" s="297"/>
      <c r="AS45" s="297"/>
      <c r="AT45" s="288">
        <f t="shared" si="66"/>
        <v>0</v>
      </c>
      <c r="AU45" s="288"/>
      <c r="AV45" s="288"/>
      <c r="AW45" s="288"/>
      <c r="AX45" s="288"/>
      <c r="AY45" s="288"/>
      <c r="AZ45" s="71"/>
      <c r="BA45" s="70"/>
      <c r="BB45" s="70"/>
      <c r="BC45" s="88">
        <v>3</v>
      </c>
      <c r="BD45" s="89"/>
      <c r="BE45" s="90" t="s">
        <v>53</v>
      </c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2"/>
      <c r="BT45" s="93"/>
      <c r="BU45" s="94"/>
      <c r="BV45" s="94"/>
      <c r="BW45" s="95"/>
      <c r="BX45" s="85" t="str">
        <f>IFERROR((VLOOKUP(BE45,データシートマスタ!$AX$3:$AY$23,2,FALSE))*BT45,"")</f>
        <v/>
      </c>
      <c r="BY45" s="86"/>
      <c r="BZ45" s="86"/>
      <c r="CA45" s="86"/>
      <c r="CB45" s="87"/>
      <c r="CC45" s="76"/>
      <c r="CD45" s="76"/>
      <c r="CE45" s="76"/>
      <c r="CF45" s="76"/>
      <c r="CG45" s="76"/>
      <c r="CH45" s="76"/>
      <c r="CI45" s="43"/>
      <c r="CJ45" s="321"/>
      <c r="CK45" s="322"/>
      <c r="CL45" s="322"/>
      <c r="CM45" s="322"/>
      <c r="CN45" s="322"/>
      <c r="CO45" s="322"/>
      <c r="CP45" s="322"/>
      <c r="CQ45" s="322"/>
      <c r="CR45" s="322"/>
      <c r="CS45" s="322"/>
      <c r="CT45" s="322"/>
      <c r="CU45" s="322"/>
      <c r="CV45" s="322"/>
      <c r="CW45" s="322"/>
      <c r="CX45" s="322"/>
      <c r="CY45" s="322"/>
      <c r="CZ45" s="322"/>
      <c r="DG45" s="98" t="str">
        <f t="shared" si="69"/>
        <v/>
      </c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  <c r="DT45" s="98"/>
      <c r="DU45" s="98"/>
      <c r="DV45" s="98"/>
      <c r="DW45" s="98"/>
      <c r="DX45" s="98"/>
      <c r="DY45" s="98"/>
      <c r="DZ45" s="98"/>
      <c r="EA45" s="98"/>
    </row>
    <row r="46" spans="2:131" ht="25.5" customHeight="1" x14ac:dyDescent="0.15">
      <c r="B46" s="179"/>
      <c r="C46" s="52">
        <v>16</v>
      </c>
      <c r="D46" s="287"/>
      <c r="E46" s="287"/>
      <c r="F46" s="287"/>
      <c r="G46" s="287"/>
      <c r="H46" s="287"/>
      <c r="I46" s="287"/>
      <c r="J46" s="294"/>
      <c r="K46" s="295"/>
      <c r="L46" s="295"/>
      <c r="M46" s="295"/>
      <c r="N46" s="295"/>
      <c r="O46" s="295"/>
      <c r="P46" s="295"/>
      <c r="Q46" s="296"/>
      <c r="R46" s="287"/>
      <c r="S46" s="287"/>
      <c r="T46" s="287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287"/>
      <c r="AI46" s="287"/>
      <c r="AJ46" s="287"/>
      <c r="AK46" s="287"/>
      <c r="AL46" s="286" t="str">
        <f>IFERROR(VLOOKUP(経費計算表!DG46,データシートマスタ!AR3:AS45,2,FALSE),"")</f>
        <v/>
      </c>
      <c r="AM46" s="97"/>
      <c r="AN46" s="97"/>
      <c r="AO46" s="97"/>
      <c r="AP46" s="297"/>
      <c r="AQ46" s="297"/>
      <c r="AR46" s="297"/>
      <c r="AS46" s="297"/>
      <c r="AT46" s="288">
        <f t="shared" si="66"/>
        <v>0</v>
      </c>
      <c r="AU46" s="288"/>
      <c r="AV46" s="288"/>
      <c r="AW46" s="288"/>
      <c r="AX46" s="288"/>
      <c r="AY46" s="288"/>
      <c r="AZ46" s="71"/>
      <c r="BA46" s="70"/>
      <c r="BB46" s="70"/>
      <c r="BC46" s="88">
        <v>4</v>
      </c>
      <c r="BD46" s="89"/>
      <c r="BE46" s="90" t="s">
        <v>53</v>
      </c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2"/>
      <c r="BT46" s="93"/>
      <c r="BU46" s="94"/>
      <c r="BV46" s="94"/>
      <c r="BW46" s="95"/>
      <c r="BX46" s="85" t="str">
        <f>IFERROR((VLOOKUP(BE46,データシートマスタ!$AX$3:$AY$23,2,FALSE))*BT46,"")</f>
        <v/>
      </c>
      <c r="BY46" s="86"/>
      <c r="BZ46" s="86"/>
      <c r="CA46" s="86"/>
      <c r="CB46" s="87"/>
      <c r="CC46" s="76"/>
      <c r="CD46" s="76"/>
      <c r="CE46" s="76"/>
      <c r="CF46" s="76"/>
      <c r="CG46" s="76"/>
      <c r="CH46" s="76"/>
      <c r="CI46" s="43"/>
      <c r="CJ46" s="311">
        <f>AT51+BX39+BX51</f>
        <v>0</v>
      </c>
      <c r="CK46" s="312"/>
      <c r="CL46" s="312"/>
      <c r="CM46" s="312"/>
      <c r="CN46" s="312"/>
      <c r="CO46" s="312"/>
      <c r="CP46" s="312"/>
      <c r="CQ46" s="312"/>
      <c r="CR46" s="312"/>
      <c r="CS46" s="312"/>
      <c r="CT46" s="312"/>
      <c r="CU46" s="312"/>
      <c r="CV46" s="312"/>
      <c r="CW46" s="312"/>
      <c r="CX46" s="312"/>
      <c r="CY46" s="298" t="s">
        <v>217</v>
      </c>
      <c r="CZ46" s="299"/>
      <c r="DG46" s="98" t="str">
        <f t="shared" si="69"/>
        <v/>
      </c>
      <c r="DH46" s="98"/>
      <c r="DI46" s="98"/>
      <c r="DJ46" s="98"/>
      <c r="DK46" s="98"/>
      <c r="DL46" s="98"/>
      <c r="DM46" s="98"/>
      <c r="DN46" s="98"/>
      <c r="DO46" s="98"/>
      <c r="DP46" s="98"/>
      <c r="DQ46" s="98"/>
      <c r="DR46" s="98"/>
      <c r="DS46" s="98"/>
      <c r="DT46" s="98"/>
      <c r="DU46" s="98"/>
      <c r="DV46" s="98"/>
      <c r="DW46" s="98"/>
      <c r="DX46" s="98"/>
      <c r="DY46" s="98"/>
      <c r="DZ46" s="98"/>
      <c r="EA46" s="98"/>
    </row>
    <row r="47" spans="2:131" ht="25.5" customHeight="1" x14ac:dyDescent="0.15">
      <c r="B47" s="179"/>
      <c r="C47" s="52">
        <v>17</v>
      </c>
      <c r="D47" s="287"/>
      <c r="E47" s="287"/>
      <c r="F47" s="287"/>
      <c r="G47" s="287"/>
      <c r="H47" s="287"/>
      <c r="I47" s="287"/>
      <c r="J47" s="294"/>
      <c r="K47" s="295"/>
      <c r="L47" s="295"/>
      <c r="M47" s="295"/>
      <c r="N47" s="295"/>
      <c r="O47" s="295"/>
      <c r="P47" s="295"/>
      <c r="Q47" s="296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6" t="str">
        <f>IFERROR(VLOOKUP(経費計算表!DG47,データシートマスタ!AR3:AS45,2,FALSE),"")</f>
        <v/>
      </c>
      <c r="AM47" s="97"/>
      <c r="AN47" s="97"/>
      <c r="AO47" s="97"/>
      <c r="AP47" s="297"/>
      <c r="AQ47" s="297"/>
      <c r="AR47" s="297"/>
      <c r="AS47" s="297"/>
      <c r="AT47" s="288">
        <f t="shared" si="66"/>
        <v>0</v>
      </c>
      <c r="AU47" s="288"/>
      <c r="AV47" s="288"/>
      <c r="AW47" s="288"/>
      <c r="AX47" s="288"/>
      <c r="AY47" s="288"/>
      <c r="AZ47" s="71"/>
      <c r="BA47" s="70"/>
      <c r="BB47" s="70"/>
      <c r="BC47" s="88">
        <v>5</v>
      </c>
      <c r="BD47" s="89"/>
      <c r="BE47" s="90" t="s">
        <v>53</v>
      </c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2"/>
      <c r="BT47" s="93"/>
      <c r="BU47" s="94"/>
      <c r="BV47" s="94"/>
      <c r="BW47" s="95"/>
      <c r="BX47" s="85" t="str">
        <f>IFERROR((VLOOKUP(BE47,データシートマスタ!$AX$3:$AY$23,2,FALSE))*BT47,"")</f>
        <v/>
      </c>
      <c r="BY47" s="86"/>
      <c r="BZ47" s="86"/>
      <c r="CA47" s="86"/>
      <c r="CB47" s="87"/>
      <c r="CC47" s="76"/>
      <c r="CD47" s="76"/>
      <c r="CE47" s="76"/>
      <c r="CF47" s="76"/>
      <c r="CG47" s="76"/>
      <c r="CH47" s="76"/>
      <c r="CI47" s="43"/>
      <c r="CJ47" s="313"/>
      <c r="CK47" s="314"/>
      <c r="CL47" s="314"/>
      <c r="CM47" s="314"/>
      <c r="CN47" s="314"/>
      <c r="CO47" s="314"/>
      <c r="CP47" s="314"/>
      <c r="CQ47" s="314"/>
      <c r="CR47" s="314"/>
      <c r="CS47" s="314"/>
      <c r="CT47" s="314"/>
      <c r="CU47" s="314"/>
      <c r="CV47" s="314"/>
      <c r="CW47" s="314"/>
      <c r="CX47" s="314"/>
      <c r="CY47" s="300"/>
      <c r="CZ47" s="301"/>
      <c r="DG47" s="98" t="str">
        <f t="shared" si="69"/>
        <v/>
      </c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</row>
    <row r="48" spans="2:131" ht="25.5" customHeight="1" x14ac:dyDescent="0.15">
      <c r="B48" s="179"/>
      <c r="C48" s="52">
        <v>18</v>
      </c>
      <c r="D48" s="287"/>
      <c r="E48" s="287"/>
      <c r="F48" s="287"/>
      <c r="G48" s="287"/>
      <c r="H48" s="287"/>
      <c r="I48" s="287"/>
      <c r="J48" s="294"/>
      <c r="K48" s="295"/>
      <c r="L48" s="295"/>
      <c r="M48" s="295"/>
      <c r="N48" s="295"/>
      <c r="O48" s="295"/>
      <c r="P48" s="295"/>
      <c r="Q48" s="296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6" t="str">
        <f>IFERROR(VLOOKUP(経費計算表!DG48,データシートマスタ!AR3:AS45,2,FALSE),"")</f>
        <v/>
      </c>
      <c r="AM48" s="97"/>
      <c r="AN48" s="97"/>
      <c r="AO48" s="97"/>
      <c r="AP48" s="297"/>
      <c r="AQ48" s="297"/>
      <c r="AR48" s="297"/>
      <c r="AS48" s="297"/>
      <c r="AT48" s="288">
        <f t="shared" si="66"/>
        <v>0</v>
      </c>
      <c r="AU48" s="288"/>
      <c r="AV48" s="288"/>
      <c r="AW48" s="288"/>
      <c r="AX48" s="288"/>
      <c r="AY48" s="288"/>
      <c r="AZ48" s="71"/>
      <c r="BA48" s="70"/>
      <c r="BB48" s="70"/>
      <c r="BC48" s="88">
        <v>6</v>
      </c>
      <c r="BD48" s="89"/>
      <c r="BE48" s="90" t="s">
        <v>53</v>
      </c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2"/>
      <c r="BT48" s="93"/>
      <c r="BU48" s="94"/>
      <c r="BV48" s="94"/>
      <c r="BW48" s="95"/>
      <c r="BX48" s="85" t="str">
        <f>IFERROR((VLOOKUP(BE48,データシートマスタ!$AX$3:$AY$23,2,FALSE))*BT48,"")</f>
        <v/>
      </c>
      <c r="BY48" s="86"/>
      <c r="BZ48" s="86"/>
      <c r="CA48" s="86"/>
      <c r="CB48" s="87"/>
      <c r="CC48" s="76"/>
      <c r="CD48" s="76"/>
      <c r="CE48" s="76"/>
      <c r="CF48" s="76"/>
      <c r="CG48" s="76"/>
      <c r="CH48" s="76"/>
      <c r="CI48" s="43"/>
      <c r="CJ48" s="323" t="s">
        <v>12</v>
      </c>
      <c r="CK48" s="324"/>
      <c r="CL48" s="324"/>
      <c r="CM48" s="324"/>
      <c r="CN48" s="324"/>
      <c r="CO48" s="324"/>
      <c r="CP48" s="324"/>
      <c r="CQ48" s="324"/>
      <c r="CR48" s="324"/>
      <c r="CS48" s="324"/>
      <c r="CT48" s="324"/>
      <c r="CU48" s="324"/>
      <c r="CV48" s="324"/>
      <c r="CW48" s="324"/>
      <c r="CX48" s="324"/>
      <c r="CY48" s="324"/>
      <c r="CZ48" s="324"/>
      <c r="DG48" s="98" t="str">
        <f t="shared" si="69"/>
        <v/>
      </c>
      <c r="DH48" s="98"/>
      <c r="DI48" s="98"/>
      <c r="DJ48" s="98"/>
      <c r="DK48" s="98"/>
      <c r="DL48" s="98"/>
      <c r="DM48" s="98"/>
      <c r="DN48" s="98"/>
      <c r="DO48" s="98"/>
      <c r="DP48" s="98"/>
      <c r="DQ48" s="98"/>
      <c r="DR48" s="98"/>
      <c r="DS48" s="98"/>
      <c r="DT48" s="98"/>
      <c r="DU48" s="98"/>
      <c r="DV48" s="98"/>
      <c r="DW48" s="98"/>
      <c r="DX48" s="98"/>
      <c r="DY48" s="98"/>
      <c r="DZ48" s="98"/>
      <c r="EA48" s="98"/>
    </row>
    <row r="49" spans="2:136" ht="25.5" customHeight="1" thickBot="1" x14ac:dyDescent="0.2">
      <c r="B49" s="179"/>
      <c r="C49" s="52">
        <v>19</v>
      </c>
      <c r="D49" s="287"/>
      <c r="E49" s="287"/>
      <c r="F49" s="287"/>
      <c r="G49" s="287"/>
      <c r="H49" s="287"/>
      <c r="I49" s="287"/>
      <c r="J49" s="294"/>
      <c r="K49" s="295"/>
      <c r="L49" s="295"/>
      <c r="M49" s="295"/>
      <c r="N49" s="295"/>
      <c r="O49" s="295"/>
      <c r="P49" s="295"/>
      <c r="Q49" s="296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6" t="str">
        <f>IFERROR(VLOOKUP(経費計算表!DG49,データシートマスタ!AR3:AS45,2,FALSE),"")</f>
        <v/>
      </c>
      <c r="AM49" s="97"/>
      <c r="AN49" s="97"/>
      <c r="AO49" s="97"/>
      <c r="AP49" s="297"/>
      <c r="AQ49" s="297"/>
      <c r="AR49" s="297"/>
      <c r="AS49" s="297"/>
      <c r="AT49" s="288">
        <f t="shared" si="66"/>
        <v>0</v>
      </c>
      <c r="AU49" s="288"/>
      <c r="AV49" s="288"/>
      <c r="AW49" s="288"/>
      <c r="AX49" s="288"/>
      <c r="AY49" s="288"/>
      <c r="AZ49" s="71"/>
      <c r="BA49" s="70"/>
      <c r="BB49" s="70"/>
      <c r="BC49" s="88">
        <v>7</v>
      </c>
      <c r="BD49" s="89"/>
      <c r="BE49" s="90" t="s">
        <v>53</v>
      </c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2"/>
      <c r="BT49" s="93"/>
      <c r="BU49" s="94"/>
      <c r="BV49" s="94"/>
      <c r="BW49" s="95"/>
      <c r="BX49" s="85" t="str">
        <f>IFERROR((VLOOKUP(BE49,データシートマスタ!$AX$3:$AY$23,2,FALSE))*BT49,"")</f>
        <v/>
      </c>
      <c r="BY49" s="86"/>
      <c r="BZ49" s="86"/>
      <c r="CA49" s="86"/>
      <c r="CB49" s="87"/>
      <c r="CC49" s="76"/>
      <c r="CD49" s="76"/>
      <c r="CE49" s="76"/>
      <c r="CF49" s="76"/>
      <c r="CG49" s="76"/>
      <c r="CH49" s="76"/>
      <c r="CI49" s="43"/>
      <c r="CJ49" s="325"/>
      <c r="CK49" s="326"/>
      <c r="CL49" s="326"/>
      <c r="CM49" s="326"/>
      <c r="CN49" s="326"/>
      <c r="CO49" s="326"/>
      <c r="CP49" s="326"/>
      <c r="CQ49" s="326"/>
      <c r="CR49" s="326"/>
      <c r="CS49" s="326"/>
      <c r="CT49" s="326"/>
      <c r="CU49" s="326"/>
      <c r="CV49" s="326"/>
      <c r="CW49" s="326"/>
      <c r="CX49" s="326"/>
      <c r="CY49" s="326"/>
      <c r="CZ49" s="326"/>
      <c r="DG49" s="98" t="str">
        <f t="shared" si="69"/>
        <v/>
      </c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</row>
    <row r="50" spans="2:136" ht="25.5" customHeight="1" x14ac:dyDescent="0.15">
      <c r="B50" s="179"/>
      <c r="C50" s="52">
        <v>20</v>
      </c>
      <c r="D50" s="287"/>
      <c r="E50" s="287"/>
      <c r="F50" s="287"/>
      <c r="G50" s="287"/>
      <c r="H50" s="287"/>
      <c r="I50" s="287"/>
      <c r="J50" s="294"/>
      <c r="K50" s="295"/>
      <c r="L50" s="295"/>
      <c r="M50" s="295"/>
      <c r="N50" s="295"/>
      <c r="O50" s="295"/>
      <c r="P50" s="295"/>
      <c r="Q50" s="296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286" t="str">
        <f>IFERROR(VLOOKUP(経費計算表!DG50,データシートマスタ!AR3:AS45,2,FALSE),"")</f>
        <v/>
      </c>
      <c r="AM50" s="97"/>
      <c r="AN50" s="97"/>
      <c r="AO50" s="97"/>
      <c r="AP50" s="297"/>
      <c r="AQ50" s="297"/>
      <c r="AR50" s="297"/>
      <c r="AS50" s="297"/>
      <c r="AT50" s="288">
        <f t="shared" si="66"/>
        <v>0</v>
      </c>
      <c r="AU50" s="288"/>
      <c r="AV50" s="288"/>
      <c r="AW50" s="288"/>
      <c r="AX50" s="288"/>
      <c r="AY50" s="288"/>
      <c r="AZ50" s="71"/>
      <c r="BA50" s="70"/>
      <c r="BB50" s="70"/>
      <c r="BC50" s="88">
        <v>8</v>
      </c>
      <c r="BD50" s="89"/>
      <c r="BE50" s="90" t="s">
        <v>53</v>
      </c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2"/>
      <c r="BT50" s="93"/>
      <c r="BU50" s="94"/>
      <c r="BV50" s="94"/>
      <c r="BW50" s="95"/>
      <c r="BX50" s="85" t="str">
        <f>IFERROR((VLOOKUP(BE50,データシートマスタ!$AX$3:$AY$23,2,FALSE))*BT50,"")</f>
        <v/>
      </c>
      <c r="BY50" s="86"/>
      <c r="BZ50" s="86"/>
      <c r="CA50" s="86"/>
      <c r="CB50" s="87"/>
      <c r="CC50" s="76"/>
      <c r="CD50" s="76"/>
      <c r="CE50" s="76"/>
      <c r="CF50" s="76"/>
      <c r="CG50" s="76"/>
      <c r="CH50" s="76"/>
      <c r="CI50" s="43"/>
      <c r="CJ50" s="315">
        <f>SUM(CJ42,CJ46)</f>
        <v>0</v>
      </c>
      <c r="CK50" s="316"/>
      <c r="CL50" s="316"/>
      <c r="CM50" s="316"/>
      <c r="CN50" s="316"/>
      <c r="CO50" s="316"/>
      <c r="CP50" s="316"/>
      <c r="CQ50" s="316"/>
      <c r="CR50" s="316"/>
      <c r="CS50" s="316"/>
      <c r="CT50" s="316"/>
      <c r="CU50" s="316"/>
      <c r="CV50" s="316"/>
      <c r="CW50" s="316"/>
      <c r="CX50" s="316"/>
      <c r="CY50" s="302" t="s">
        <v>217</v>
      </c>
      <c r="CZ50" s="303"/>
      <c r="DG50" s="98" t="str">
        <f t="shared" si="69"/>
        <v/>
      </c>
      <c r="DH50" s="98"/>
      <c r="DI50" s="98"/>
      <c r="DJ50" s="98"/>
      <c r="DK50" s="98"/>
      <c r="DL50" s="98"/>
      <c r="DM50" s="98"/>
      <c r="DN50" s="98"/>
      <c r="DO50" s="98"/>
      <c r="DP50" s="98"/>
      <c r="DQ50" s="98"/>
      <c r="DR50" s="98"/>
      <c r="DS50" s="98"/>
      <c r="DT50" s="98"/>
      <c r="DU50" s="98"/>
      <c r="DV50" s="98"/>
      <c r="DW50" s="98"/>
      <c r="DX50" s="98"/>
      <c r="DY50" s="98"/>
      <c r="DZ50" s="98"/>
      <c r="EA50" s="98"/>
      <c r="EB50" s="81"/>
      <c r="EC50" s="60"/>
      <c r="ED50" s="60"/>
      <c r="EE50" s="60"/>
      <c r="EF50" s="60"/>
    </row>
    <row r="51" spans="2:136" ht="25.5" customHeight="1" thickBot="1" x14ac:dyDescent="0.2">
      <c r="B51" s="179"/>
      <c r="C51" s="328" t="s">
        <v>178</v>
      </c>
      <c r="D51" s="329"/>
      <c r="E51" s="329"/>
      <c r="F51" s="329"/>
      <c r="G51" s="329"/>
      <c r="H51" s="32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  <c r="AG51" s="329"/>
      <c r="AH51" s="329"/>
      <c r="AI51" s="329"/>
      <c r="AJ51" s="329"/>
      <c r="AK51" s="329"/>
      <c r="AL51" s="329"/>
      <c r="AM51" s="329"/>
      <c r="AN51" s="329"/>
      <c r="AO51" s="329"/>
      <c r="AP51" s="329"/>
      <c r="AQ51" s="329"/>
      <c r="AR51" s="329"/>
      <c r="AS51" s="330"/>
      <c r="AT51" s="288">
        <f>SUM(AT31:AY50)</f>
        <v>0</v>
      </c>
      <c r="AU51" s="288"/>
      <c r="AV51" s="288"/>
      <c r="AW51" s="288"/>
      <c r="AX51" s="288"/>
      <c r="AY51" s="288"/>
      <c r="AZ51" s="71"/>
      <c r="BA51" s="70"/>
      <c r="BB51" s="70"/>
      <c r="BC51" s="82" t="s">
        <v>54</v>
      </c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4"/>
      <c r="BX51" s="85">
        <f>SUM(BX43:CB50)</f>
        <v>0</v>
      </c>
      <c r="BY51" s="86"/>
      <c r="BZ51" s="86"/>
      <c r="CA51" s="86"/>
      <c r="CB51" s="87"/>
      <c r="CC51" s="76"/>
      <c r="CD51" s="76"/>
      <c r="CE51" s="76"/>
      <c r="CF51" s="76"/>
      <c r="CG51" s="76"/>
      <c r="CH51" s="76"/>
      <c r="CI51" s="43"/>
      <c r="CJ51" s="317"/>
      <c r="CK51" s="318"/>
      <c r="CL51" s="318"/>
      <c r="CM51" s="318"/>
      <c r="CN51" s="318"/>
      <c r="CO51" s="318"/>
      <c r="CP51" s="318"/>
      <c r="CQ51" s="318"/>
      <c r="CR51" s="318"/>
      <c r="CS51" s="318"/>
      <c r="CT51" s="318"/>
      <c r="CU51" s="318"/>
      <c r="CV51" s="318"/>
      <c r="CW51" s="318"/>
      <c r="CX51" s="318"/>
      <c r="CY51" s="304"/>
      <c r="CZ51" s="305"/>
      <c r="DL51" s="60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60"/>
      <c r="EC51" s="60"/>
      <c r="ED51" s="60"/>
      <c r="EE51" s="60"/>
      <c r="EF51" s="60"/>
    </row>
    <row r="52" spans="2:136" ht="24.75" customHeight="1" x14ac:dyDescent="0.15">
      <c r="J52" s="306" t="s">
        <v>225</v>
      </c>
      <c r="K52" s="306"/>
      <c r="L52" s="306"/>
      <c r="M52" s="306"/>
      <c r="N52" s="306"/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6"/>
      <c r="AB52" s="306"/>
      <c r="AC52" s="306"/>
      <c r="AD52" s="306"/>
      <c r="AE52" s="306"/>
      <c r="AF52" s="306"/>
      <c r="AG52" s="306"/>
      <c r="AH52" s="306"/>
      <c r="AI52" s="306"/>
      <c r="AJ52" s="306"/>
      <c r="AK52" s="306"/>
      <c r="AL52" s="306"/>
      <c r="AM52" s="306"/>
      <c r="AN52" s="306"/>
      <c r="AO52" s="306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CC52" s="64"/>
      <c r="CD52" s="45"/>
      <c r="CE52" s="45"/>
      <c r="CF52" s="45"/>
      <c r="CG52" s="45"/>
      <c r="CH52" s="45"/>
      <c r="CL52" s="64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</row>
    <row r="53" spans="2:136" ht="24.75" customHeight="1" x14ac:dyDescent="0.15">
      <c r="B53" s="2" t="s">
        <v>55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CK53" s="64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</row>
    <row r="54" spans="2:136" ht="24.75" customHeight="1" x14ac:dyDescent="0.15"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CG54" s="45"/>
      <c r="CH54" s="45"/>
      <c r="CI54" s="45"/>
      <c r="CJ54" s="45"/>
      <c r="CK54" s="45"/>
      <c r="CL54" s="45"/>
      <c r="CM54" s="45"/>
      <c r="CN54" s="45"/>
      <c r="CO54" s="45"/>
    </row>
    <row r="55" spans="2:136" ht="24.75" customHeight="1" x14ac:dyDescent="0.15"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CG55" s="64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</row>
    <row r="56" spans="2:136" ht="24.75" customHeight="1" x14ac:dyDescent="0.15"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CG56" s="64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</row>
    <row r="57" spans="2:136" ht="24.75" customHeight="1" x14ac:dyDescent="0.15"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CG57" s="64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</row>
    <row r="58" spans="2:136" ht="24.75" customHeight="1" x14ac:dyDescent="0.15"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CG58" s="64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</row>
    <row r="59" spans="2:136" ht="24.75" customHeight="1" x14ac:dyDescent="0.15"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</row>
    <row r="60" spans="2:136" ht="24.75" customHeight="1" x14ac:dyDescent="0.15"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</row>
    <row r="61" spans="2:136" ht="24.75" customHeight="1" x14ac:dyDescent="0.15"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</row>
    <row r="62" spans="2:136" ht="24.75" customHeight="1" x14ac:dyDescent="0.15"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</row>
    <row r="63" spans="2:136" ht="24.75" customHeight="1" x14ac:dyDescent="0.15"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</row>
    <row r="64" spans="2:136" ht="24.75" customHeight="1" x14ac:dyDescent="0.15"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</row>
    <row r="65" spans="13:65" ht="24.75" customHeight="1" x14ac:dyDescent="0.15"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</row>
    <row r="66" spans="13:65" ht="24.75" customHeight="1" x14ac:dyDescent="0.15"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</row>
    <row r="67" spans="13:65" ht="24.75" customHeight="1" x14ac:dyDescent="0.15"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</row>
    <row r="68" spans="13:65" ht="24.75" customHeight="1" x14ac:dyDescent="0.15"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</row>
    <row r="69" spans="13:65" ht="24.75" customHeight="1" x14ac:dyDescent="0.15"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</row>
    <row r="70" spans="13:65" ht="24.75" customHeight="1" x14ac:dyDescent="0.15"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</row>
    <row r="71" spans="13:65" ht="24.75" customHeight="1" x14ac:dyDescent="0.15"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</row>
    <row r="72" spans="13:65" ht="24.75" customHeight="1" x14ac:dyDescent="0.15"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</row>
    <row r="73" spans="13:65" ht="24.75" customHeight="1" x14ac:dyDescent="0.15"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</row>
    <row r="74" spans="13:65" ht="24.75" customHeight="1" x14ac:dyDescent="0.15"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</row>
  </sheetData>
  <mergeCells count="1402">
    <mergeCell ref="CY42:CZ43"/>
    <mergeCell ref="CY46:CZ47"/>
    <mergeCell ref="CY50:CZ51"/>
    <mergeCell ref="J52:AO52"/>
    <mergeCell ref="CJ40:CZ41"/>
    <mergeCell ref="CJ42:CX43"/>
    <mergeCell ref="CJ46:CX47"/>
    <mergeCell ref="CJ50:CX51"/>
    <mergeCell ref="CJ44:CZ45"/>
    <mergeCell ref="CJ48:CZ49"/>
    <mergeCell ref="J48:Q48"/>
    <mergeCell ref="J49:Q49"/>
    <mergeCell ref="J50:Q50"/>
    <mergeCell ref="C29:AY29"/>
    <mergeCell ref="C51:AS51"/>
    <mergeCell ref="J30:Q30"/>
    <mergeCell ref="J31:Q31"/>
    <mergeCell ref="J32:Q32"/>
    <mergeCell ref="J33:Q33"/>
    <mergeCell ref="J34:Q34"/>
    <mergeCell ref="J36:Q36"/>
    <mergeCell ref="J37:Q37"/>
    <mergeCell ref="J38:Q38"/>
    <mergeCell ref="J39:Q39"/>
    <mergeCell ref="J40:Q40"/>
    <mergeCell ref="J41:Q41"/>
    <mergeCell ref="J42:Q42"/>
    <mergeCell ref="J43:Q43"/>
    <mergeCell ref="J44:Q44"/>
    <mergeCell ref="J45:Q45"/>
    <mergeCell ref="J46:Q46"/>
    <mergeCell ref="J47:Q47"/>
    <mergeCell ref="AT42:AY42"/>
    <mergeCell ref="AT43:AY43"/>
    <mergeCell ref="AT44:AY44"/>
    <mergeCell ref="AT45:AY45"/>
    <mergeCell ref="AT46:AY46"/>
    <mergeCell ref="AT47:AY47"/>
    <mergeCell ref="AT48:AY48"/>
    <mergeCell ref="AT49:AY49"/>
    <mergeCell ref="AT50:AY50"/>
    <mergeCell ref="AT51:AY51"/>
    <mergeCell ref="DG31:EA31"/>
    <mergeCell ref="DG32:EA32"/>
    <mergeCell ref="DG33:EA33"/>
    <mergeCell ref="DG34:EA34"/>
    <mergeCell ref="DG35:EA35"/>
    <mergeCell ref="DG36:EA36"/>
    <mergeCell ref="DG37:EA37"/>
    <mergeCell ref="DG38:EA38"/>
    <mergeCell ref="DG39:EA39"/>
    <mergeCell ref="DG40:EA40"/>
    <mergeCell ref="DG41:EA41"/>
    <mergeCell ref="DG42:EA42"/>
    <mergeCell ref="DG43:EA43"/>
    <mergeCell ref="DG44:EA44"/>
    <mergeCell ref="DG45:EA45"/>
    <mergeCell ref="DG46:EA46"/>
    <mergeCell ref="DG47:EA47"/>
    <mergeCell ref="AT39:AY39"/>
    <mergeCell ref="AT40:AY40"/>
    <mergeCell ref="AT41:AY41"/>
    <mergeCell ref="BE32:BS32"/>
    <mergeCell ref="BC44:BD44"/>
    <mergeCell ref="AL47:AO47"/>
    <mergeCell ref="D44:I44"/>
    <mergeCell ref="R44:Y44"/>
    <mergeCell ref="DG48:EA48"/>
    <mergeCell ref="DG49:EA49"/>
    <mergeCell ref="DG50:EA50"/>
    <mergeCell ref="AP30:AS30"/>
    <mergeCell ref="AP31:AS31"/>
    <mergeCell ref="AP32:AS32"/>
    <mergeCell ref="AP33:AS33"/>
    <mergeCell ref="AP34:AS34"/>
    <mergeCell ref="AP35:AS35"/>
    <mergeCell ref="AP36:AS36"/>
    <mergeCell ref="AP37:AS37"/>
    <mergeCell ref="AP38:AS38"/>
    <mergeCell ref="AP39:AS39"/>
    <mergeCell ref="AP40:AS40"/>
    <mergeCell ref="AP41:AS41"/>
    <mergeCell ref="AP42:AS42"/>
    <mergeCell ref="AP43:AS43"/>
    <mergeCell ref="AP44:AS44"/>
    <mergeCell ref="AP45:AS45"/>
    <mergeCell ref="AP46:AS46"/>
    <mergeCell ref="AP47:AS47"/>
    <mergeCell ref="AP48:AS48"/>
    <mergeCell ref="AP49:AS49"/>
    <mergeCell ref="AP50:AS50"/>
    <mergeCell ref="AT30:AY30"/>
    <mergeCell ref="AT31:AY31"/>
    <mergeCell ref="AT32:AY32"/>
    <mergeCell ref="AT33:AY33"/>
    <mergeCell ref="AT34:AY34"/>
    <mergeCell ref="D42:I42"/>
    <mergeCell ref="R42:Y42"/>
    <mergeCell ref="D43:I43"/>
    <mergeCell ref="R43:Y43"/>
    <mergeCell ref="R32:Y32"/>
    <mergeCell ref="Z32:AK32"/>
    <mergeCell ref="AL32:AO32"/>
    <mergeCell ref="Z42:AK42"/>
    <mergeCell ref="D48:I48"/>
    <mergeCell ref="R48:Y48"/>
    <mergeCell ref="Z48:AK48"/>
    <mergeCell ref="AL48:AO48"/>
    <mergeCell ref="D49:I49"/>
    <mergeCell ref="R49:Y49"/>
    <mergeCell ref="Z49:AK49"/>
    <mergeCell ref="AL49:AO49"/>
    <mergeCell ref="D50:I50"/>
    <mergeCell ref="R50:Y50"/>
    <mergeCell ref="Z50:AK50"/>
    <mergeCell ref="AL50:AO50"/>
    <mergeCell ref="AL44:AO44"/>
    <mergeCell ref="D45:I45"/>
    <mergeCell ref="R45:Y45"/>
    <mergeCell ref="Z45:AK45"/>
    <mergeCell ref="AL45:AO45"/>
    <mergeCell ref="D46:I46"/>
    <mergeCell ref="R46:Y46"/>
    <mergeCell ref="Z46:AK46"/>
    <mergeCell ref="AL46:AO46"/>
    <mergeCell ref="D47:I47"/>
    <mergeCell ref="R47:Y47"/>
    <mergeCell ref="Z47:AK47"/>
    <mergeCell ref="D36:I36"/>
    <mergeCell ref="R36:Y36"/>
    <mergeCell ref="Z36:AK36"/>
    <mergeCell ref="AL36:AO36"/>
    <mergeCell ref="D37:I37"/>
    <mergeCell ref="R37:Y37"/>
    <mergeCell ref="Z37:AK37"/>
    <mergeCell ref="AL37:AO37"/>
    <mergeCell ref="D38:I38"/>
    <mergeCell ref="R38:Y38"/>
    <mergeCell ref="Z38:AK38"/>
    <mergeCell ref="AL38:AO38"/>
    <mergeCell ref="AT38:AY38"/>
    <mergeCell ref="J35:Q35"/>
    <mergeCell ref="D39:I39"/>
    <mergeCell ref="R39:Y39"/>
    <mergeCell ref="Z39:AK39"/>
    <mergeCell ref="AL39:AO39"/>
    <mergeCell ref="D40:I40"/>
    <mergeCell ref="R40:Y40"/>
    <mergeCell ref="Z40:AK40"/>
    <mergeCell ref="AL40:AO40"/>
    <mergeCell ref="D41:I41"/>
    <mergeCell ref="R41:Y41"/>
    <mergeCell ref="Z41:AK41"/>
    <mergeCell ref="AL41:AO41"/>
    <mergeCell ref="AT35:AY35"/>
    <mergeCell ref="AT36:AY36"/>
    <mergeCell ref="AT37:AY37"/>
    <mergeCell ref="B1:AU3"/>
    <mergeCell ref="T23:V23"/>
    <mergeCell ref="D33:I33"/>
    <mergeCell ref="R33:Y33"/>
    <mergeCell ref="Z33:AK33"/>
    <mergeCell ref="AL33:AO33"/>
    <mergeCell ref="D34:I34"/>
    <mergeCell ref="R34:Y34"/>
    <mergeCell ref="Z34:AK34"/>
    <mergeCell ref="AL34:AO34"/>
    <mergeCell ref="D35:I35"/>
    <mergeCell ref="R35:Y35"/>
    <mergeCell ref="Z35:AK35"/>
    <mergeCell ref="AL35:AO35"/>
    <mergeCell ref="D30:I30"/>
    <mergeCell ref="R30:Y30"/>
    <mergeCell ref="Z30:AK30"/>
    <mergeCell ref="AL30:AO30"/>
    <mergeCell ref="D31:I31"/>
    <mergeCell ref="R31:Y31"/>
    <mergeCell ref="Z31:AK31"/>
    <mergeCell ref="AL31:AO31"/>
    <mergeCell ref="D32:I32"/>
    <mergeCell ref="AO25:AQ25"/>
    <mergeCell ref="AR25:AT25"/>
    <mergeCell ref="AU25:AW25"/>
    <mergeCell ref="W20:Y20"/>
    <mergeCell ref="Z20:AB20"/>
    <mergeCell ref="AC20:AE20"/>
    <mergeCell ref="AF20:AH20"/>
    <mergeCell ref="AI20:AK20"/>
    <mergeCell ref="AL20:AN20"/>
    <mergeCell ref="CL22:CW22"/>
    <mergeCell ref="CX22:CZ22"/>
    <mergeCell ref="CL27:CW27"/>
    <mergeCell ref="CX27:CZ27"/>
    <mergeCell ref="CM21:CU21"/>
    <mergeCell ref="CV21:CW21"/>
    <mergeCell ref="CX21:CZ21"/>
    <mergeCell ref="CV26:CW26"/>
    <mergeCell ref="CX26:CZ26"/>
    <mergeCell ref="CM26:CU26"/>
    <mergeCell ref="CM25:CU25"/>
    <mergeCell ref="CV25:CW25"/>
    <mergeCell ref="CX25:CZ25"/>
    <mergeCell ref="W25:Y25"/>
    <mergeCell ref="T24:Y24"/>
    <mergeCell ref="AR24:AW24"/>
    <mergeCell ref="AX24:BC24"/>
    <mergeCell ref="Z22:AE22"/>
    <mergeCell ref="AF22:AK22"/>
    <mergeCell ref="AL22:AQ22"/>
    <mergeCell ref="AR22:AW22"/>
    <mergeCell ref="AL42:AO42"/>
    <mergeCell ref="Z43:AK43"/>
    <mergeCell ref="AL43:AO43"/>
    <mergeCell ref="Z44:AK44"/>
    <mergeCell ref="AI25:AK25"/>
    <mergeCell ref="AL25:AN25"/>
    <mergeCell ref="BY9:CA9"/>
    <mergeCell ref="BV9:BX9"/>
    <mergeCell ref="BV26:CA26"/>
    <mergeCell ref="BY25:CA25"/>
    <mergeCell ref="BV25:BX25"/>
    <mergeCell ref="BV24:CA24"/>
    <mergeCell ref="BP24:BU24"/>
    <mergeCell ref="BJ24:BO24"/>
    <mergeCell ref="BY23:CA23"/>
    <mergeCell ref="BV23:BX23"/>
    <mergeCell ref="BS23:BU23"/>
    <mergeCell ref="BP23:BR23"/>
    <mergeCell ref="BM23:BO23"/>
    <mergeCell ref="BJ23:BL23"/>
    <mergeCell ref="BJ25:BL25"/>
    <mergeCell ref="BM25:BO25"/>
    <mergeCell ref="BP25:BR25"/>
    <mergeCell ref="AX27:BC27"/>
    <mergeCell ref="BD27:BI27"/>
    <mergeCell ref="BJ27:BO27"/>
    <mergeCell ref="Z25:AB25"/>
    <mergeCell ref="AC25:AE25"/>
    <mergeCell ref="AF25:AH25"/>
    <mergeCell ref="Z24:AE24"/>
    <mergeCell ref="AF24:AK24"/>
    <mergeCell ref="AL24:AQ24"/>
    <mergeCell ref="CD21:CE27"/>
    <mergeCell ref="BY19:CA19"/>
    <mergeCell ref="BY18:CA18"/>
    <mergeCell ref="BP15:BR15"/>
    <mergeCell ref="BS15:BU15"/>
    <mergeCell ref="BV15:BX15"/>
    <mergeCell ref="BY15:CA15"/>
    <mergeCell ref="CL24:CZ24"/>
    <mergeCell ref="CL15:CZ15"/>
    <mergeCell ref="CF21:CH27"/>
    <mergeCell ref="CI21:CJ27"/>
    <mergeCell ref="CF18:CH18"/>
    <mergeCell ref="CI18:CJ18"/>
    <mergeCell ref="CF17:CH17"/>
    <mergeCell ref="CI17:CJ17"/>
    <mergeCell ref="CM20:CU20"/>
    <mergeCell ref="CV20:CW20"/>
    <mergeCell ref="CX20:CZ20"/>
    <mergeCell ref="CM19:CU19"/>
    <mergeCell ref="CV19:CW19"/>
    <mergeCell ref="CX19:CZ19"/>
    <mergeCell ref="CD15:CE15"/>
    <mergeCell ref="CD16:CE16"/>
    <mergeCell ref="CD17:CE17"/>
    <mergeCell ref="CD18:CE18"/>
    <mergeCell ref="CM18:CU18"/>
    <mergeCell ref="BP27:BU27"/>
    <mergeCell ref="BV27:CA27"/>
    <mergeCell ref="CF19:CH19"/>
    <mergeCell ref="CI19:CJ19"/>
    <mergeCell ref="CL5:CZ6"/>
    <mergeCell ref="R27:S27"/>
    <mergeCell ref="T27:Y27"/>
    <mergeCell ref="Z27:AE27"/>
    <mergeCell ref="AF27:AK27"/>
    <mergeCell ref="AL27:AQ27"/>
    <mergeCell ref="AR27:AW27"/>
    <mergeCell ref="CB21:CC27"/>
    <mergeCell ref="BS25:BU25"/>
    <mergeCell ref="T26:Y26"/>
    <mergeCell ref="Z26:AE26"/>
    <mergeCell ref="AF26:AK26"/>
    <mergeCell ref="AL26:AQ26"/>
    <mergeCell ref="AR26:AW26"/>
    <mergeCell ref="AX26:BC26"/>
    <mergeCell ref="BD26:BI26"/>
    <mergeCell ref="BA25:BC25"/>
    <mergeCell ref="BD25:BF25"/>
    <mergeCell ref="BG25:BI25"/>
    <mergeCell ref="BP22:BU22"/>
    <mergeCell ref="BV22:CA22"/>
    <mergeCell ref="CM8:CU8"/>
    <mergeCell ref="CV8:CW8"/>
    <mergeCell ref="CX8:CZ8"/>
    <mergeCell ref="CM17:CU17"/>
    <mergeCell ref="CV17:CW17"/>
    <mergeCell ref="CX17:CZ17"/>
    <mergeCell ref="AX25:AZ25"/>
    <mergeCell ref="BP26:BU26"/>
    <mergeCell ref="BJ26:BO26"/>
    <mergeCell ref="BD24:BI24"/>
    <mergeCell ref="T25:V25"/>
    <mergeCell ref="BJ21:BL21"/>
    <mergeCell ref="BM21:BO21"/>
    <mergeCell ref="BP21:BR21"/>
    <mergeCell ref="BS21:BU21"/>
    <mergeCell ref="BV21:BX21"/>
    <mergeCell ref="BY21:CA21"/>
    <mergeCell ref="AR21:AT21"/>
    <mergeCell ref="AU21:AW21"/>
    <mergeCell ref="AX21:AZ21"/>
    <mergeCell ref="BA21:BC21"/>
    <mergeCell ref="BD21:BF21"/>
    <mergeCell ref="BG21:BI21"/>
    <mergeCell ref="W23:Y23"/>
    <mergeCell ref="Z23:AB23"/>
    <mergeCell ref="AC23:AE23"/>
    <mergeCell ref="AX23:AZ23"/>
    <mergeCell ref="BA23:BC23"/>
    <mergeCell ref="BD23:BF23"/>
    <mergeCell ref="BG23:BI23"/>
    <mergeCell ref="AF23:AH23"/>
    <mergeCell ref="AI23:AK23"/>
    <mergeCell ref="AL23:AN23"/>
    <mergeCell ref="AO23:AQ23"/>
    <mergeCell ref="AR23:AT23"/>
    <mergeCell ref="AU23:AW23"/>
    <mergeCell ref="AX22:BC22"/>
    <mergeCell ref="BD22:BI22"/>
    <mergeCell ref="BJ22:BO22"/>
    <mergeCell ref="T22:Y22"/>
    <mergeCell ref="HE20:HF20"/>
    <mergeCell ref="T21:V21"/>
    <mergeCell ref="W21:Y21"/>
    <mergeCell ref="Z21:AB21"/>
    <mergeCell ref="AC21:AE21"/>
    <mergeCell ref="AF21:AH21"/>
    <mergeCell ref="AI21:AK21"/>
    <mergeCell ref="AL21:AN21"/>
    <mergeCell ref="AO21:AQ21"/>
    <mergeCell ref="GR20:GS20"/>
    <mergeCell ref="GT20:GU20"/>
    <mergeCell ref="GV20:GW20"/>
    <mergeCell ref="GX20:GY20"/>
    <mergeCell ref="GZ20:HA20"/>
    <mergeCell ref="HB20:HC20"/>
    <mergeCell ref="GE20:GF20"/>
    <mergeCell ref="GH20:GI20"/>
    <mergeCell ref="GJ20:GK20"/>
    <mergeCell ref="GL20:GM20"/>
    <mergeCell ref="GN20:GO20"/>
    <mergeCell ref="GP20:GQ20"/>
    <mergeCell ref="FS20:FT20"/>
    <mergeCell ref="FU20:FV20"/>
    <mergeCell ref="FW20:FX20"/>
    <mergeCell ref="FY20:FZ20"/>
    <mergeCell ref="GA20:GB20"/>
    <mergeCell ref="BY20:CA20"/>
    <mergeCell ref="CF20:CH20"/>
    <mergeCell ref="CI20:CJ20"/>
    <mergeCell ref="BG20:BI20"/>
    <mergeCell ref="BJ20:BL20"/>
    <mergeCell ref="BM20:BO20"/>
    <mergeCell ref="GC20:GD20"/>
    <mergeCell ref="FF20:FG20"/>
    <mergeCell ref="FH20:FI20"/>
    <mergeCell ref="FK20:FL20"/>
    <mergeCell ref="FM20:FN20"/>
    <mergeCell ref="FQ20:FR20"/>
    <mergeCell ref="ET20:EU20"/>
    <mergeCell ref="EV20:EW20"/>
    <mergeCell ref="EX20:EY20"/>
    <mergeCell ref="EZ20:FA20"/>
    <mergeCell ref="FB20:FC20"/>
    <mergeCell ref="FD20:FE20"/>
    <mergeCell ref="EG20:EH20"/>
    <mergeCell ref="EI20:EJ20"/>
    <mergeCell ref="EK20:EL20"/>
    <mergeCell ref="EN20:EO20"/>
    <mergeCell ref="EP20:EQ20"/>
    <mergeCell ref="ER20:ES20"/>
    <mergeCell ref="FO20:FP20"/>
    <mergeCell ref="DU20:DV20"/>
    <mergeCell ref="DW20:DX20"/>
    <mergeCell ref="DY20:DZ20"/>
    <mergeCell ref="EA20:EB20"/>
    <mergeCell ref="EC20:ED20"/>
    <mergeCell ref="EE20:EF20"/>
    <mergeCell ref="DF20:DG20"/>
    <mergeCell ref="DI20:DJ20"/>
    <mergeCell ref="DL20:DM20"/>
    <mergeCell ref="DN20:DO20"/>
    <mergeCell ref="DQ20:DR20"/>
    <mergeCell ref="DS20:DT20"/>
    <mergeCell ref="BP20:BR20"/>
    <mergeCell ref="BS20:BU20"/>
    <mergeCell ref="BV20:BX20"/>
    <mergeCell ref="CB20:CC20"/>
    <mergeCell ref="AO20:AQ20"/>
    <mergeCell ref="AR20:AT20"/>
    <mergeCell ref="AU20:AW20"/>
    <mergeCell ref="AX20:AZ20"/>
    <mergeCell ref="BA20:BC20"/>
    <mergeCell ref="BD20:BF20"/>
    <mergeCell ref="CD20:CE20"/>
    <mergeCell ref="GX19:GY19"/>
    <mergeCell ref="FK19:FL19"/>
    <mergeCell ref="EN19:EO19"/>
    <mergeCell ref="EP19:EQ19"/>
    <mergeCell ref="ER19:ES19"/>
    <mergeCell ref="ET19:EU19"/>
    <mergeCell ref="EV19:EW19"/>
    <mergeCell ref="EX19:EY19"/>
    <mergeCell ref="EA19:EB19"/>
    <mergeCell ref="EC19:ED19"/>
    <mergeCell ref="EE19:EF19"/>
    <mergeCell ref="EG19:EH19"/>
    <mergeCell ref="EI19:EJ19"/>
    <mergeCell ref="EK19:EL19"/>
    <mergeCell ref="DN19:DO19"/>
    <mergeCell ref="DQ19:DR19"/>
    <mergeCell ref="GZ19:HA19"/>
    <mergeCell ref="DU19:DV19"/>
    <mergeCell ref="DW19:DX19"/>
    <mergeCell ref="DY19:DZ19"/>
    <mergeCell ref="HB19:HC19"/>
    <mergeCell ref="HE19:HF19"/>
    <mergeCell ref="D20:F20"/>
    <mergeCell ref="G20:K20"/>
    <mergeCell ref="L20:N20"/>
    <mergeCell ref="O20:P20"/>
    <mergeCell ref="R20:S20"/>
    <mergeCell ref="T20:V20"/>
    <mergeCell ref="GL19:GM19"/>
    <mergeCell ref="GN19:GO19"/>
    <mergeCell ref="GP19:GQ19"/>
    <mergeCell ref="GR19:GS19"/>
    <mergeCell ref="GT19:GU19"/>
    <mergeCell ref="GV19:GW19"/>
    <mergeCell ref="FY19:FZ19"/>
    <mergeCell ref="GA19:GB19"/>
    <mergeCell ref="GC19:GD19"/>
    <mergeCell ref="GE19:GF19"/>
    <mergeCell ref="GH19:GI19"/>
    <mergeCell ref="GJ19:GK19"/>
    <mergeCell ref="FM19:FN19"/>
    <mergeCell ref="FO19:FP19"/>
    <mergeCell ref="FQ19:FR19"/>
    <mergeCell ref="FS19:FT19"/>
    <mergeCell ref="FU19:FV19"/>
    <mergeCell ref="FW19:FX19"/>
    <mergeCell ref="EZ19:FA19"/>
    <mergeCell ref="FB19:FC19"/>
    <mergeCell ref="FD19:FE19"/>
    <mergeCell ref="FF19:FG19"/>
    <mergeCell ref="FH19:FI19"/>
    <mergeCell ref="DS19:DT19"/>
    <mergeCell ref="DF19:DG19"/>
    <mergeCell ref="DI19:DJ19"/>
    <mergeCell ref="DL19:DM19"/>
    <mergeCell ref="AX19:AZ19"/>
    <mergeCell ref="BA19:BC19"/>
    <mergeCell ref="BD19:BF19"/>
    <mergeCell ref="BG19:BI19"/>
    <mergeCell ref="BJ19:BL19"/>
    <mergeCell ref="BM19:BO19"/>
    <mergeCell ref="AF19:AH19"/>
    <mergeCell ref="AI19:AK19"/>
    <mergeCell ref="AL19:AN19"/>
    <mergeCell ref="AO19:AQ19"/>
    <mergeCell ref="AR19:AT19"/>
    <mergeCell ref="AU19:AW19"/>
    <mergeCell ref="CB19:CC19"/>
    <mergeCell ref="BP19:BR19"/>
    <mergeCell ref="BS19:BU19"/>
    <mergeCell ref="BV19:BX19"/>
    <mergeCell ref="CD19:CE19"/>
    <mergeCell ref="HE18:HF18"/>
    <mergeCell ref="D19:F19"/>
    <mergeCell ref="G19:K19"/>
    <mergeCell ref="L19:N19"/>
    <mergeCell ref="O19:P19"/>
    <mergeCell ref="R19:S19"/>
    <mergeCell ref="T19:V19"/>
    <mergeCell ref="W19:Y19"/>
    <mergeCell ref="Z19:AB19"/>
    <mergeCell ref="AC19:AE19"/>
    <mergeCell ref="GR18:GS18"/>
    <mergeCell ref="GT18:GU18"/>
    <mergeCell ref="GV18:GW18"/>
    <mergeCell ref="GX18:GY18"/>
    <mergeCell ref="GZ18:HA18"/>
    <mergeCell ref="HB18:HC18"/>
    <mergeCell ref="GE18:GF18"/>
    <mergeCell ref="GH18:GI18"/>
    <mergeCell ref="GJ18:GK18"/>
    <mergeCell ref="GL18:GM18"/>
    <mergeCell ref="GN18:GO18"/>
    <mergeCell ref="GP18:GQ18"/>
    <mergeCell ref="FS18:FT18"/>
    <mergeCell ref="FU18:FV18"/>
    <mergeCell ref="FW18:FX18"/>
    <mergeCell ref="FY18:FZ18"/>
    <mergeCell ref="GA18:GB18"/>
    <mergeCell ref="GC18:GD18"/>
    <mergeCell ref="FF18:FG18"/>
    <mergeCell ref="FH18:FI18"/>
    <mergeCell ref="FK18:FL18"/>
    <mergeCell ref="FM18:FN18"/>
    <mergeCell ref="FO18:FP18"/>
    <mergeCell ref="FQ18:FR18"/>
    <mergeCell ref="ET18:EU18"/>
    <mergeCell ref="EV18:EW18"/>
    <mergeCell ref="EX18:EY18"/>
    <mergeCell ref="EZ18:FA18"/>
    <mergeCell ref="FB18:FC18"/>
    <mergeCell ref="FD18:FE18"/>
    <mergeCell ref="EG18:EH18"/>
    <mergeCell ref="EI18:EJ18"/>
    <mergeCell ref="EK18:EL18"/>
    <mergeCell ref="EN18:EO18"/>
    <mergeCell ref="EP18:EQ18"/>
    <mergeCell ref="ER18:ES18"/>
    <mergeCell ref="DU18:DV18"/>
    <mergeCell ref="DW18:DX18"/>
    <mergeCell ref="DY18:DZ18"/>
    <mergeCell ref="EA18:EB18"/>
    <mergeCell ref="EC18:ED18"/>
    <mergeCell ref="EE18:EF18"/>
    <mergeCell ref="DF18:DG18"/>
    <mergeCell ref="DI18:DJ18"/>
    <mergeCell ref="DL18:DM18"/>
    <mergeCell ref="DN18:DO18"/>
    <mergeCell ref="DQ18:DR18"/>
    <mergeCell ref="DS18:DT18"/>
    <mergeCell ref="BG18:BI18"/>
    <mergeCell ref="BJ18:BL18"/>
    <mergeCell ref="BM18:BO18"/>
    <mergeCell ref="BP18:BR18"/>
    <mergeCell ref="BS18:BU18"/>
    <mergeCell ref="BV18:BX18"/>
    <mergeCell ref="CB18:CC18"/>
    <mergeCell ref="AO18:AQ18"/>
    <mergeCell ref="AR18:AT18"/>
    <mergeCell ref="AU18:AW18"/>
    <mergeCell ref="AX18:AZ18"/>
    <mergeCell ref="BA18:BC18"/>
    <mergeCell ref="BD18:BF18"/>
    <mergeCell ref="CV18:CW18"/>
    <mergeCell ref="CX18:CZ18"/>
    <mergeCell ref="W18:Y18"/>
    <mergeCell ref="Z18:AB18"/>
    <mergeCell ref="AC18:AE18"/>
    <mergeCell ref="AF18:AH18"/>
    <mergeCell ref="AI18:AK18"/>
    <mergeCell ref="AL18:AN18"/>
    <mergeCell ref="GX17:GY17"/>
    <mergeCell ref="GZ17:HA17"/>
    <mergeCell ref="HB17:HC17"/>
    <mergeCell ref="HE17:HF17"/>
    <mergeCell ref="D18:F18"/>
    <mergeCell ref="G18:K18"/>
    <mergeCell ref="L18:N18"/>
    <mergeCell ref="O18:P18"/>
    <mergeCell ref="R18:S18"/>
    <mergeCell ref="T18:V18"/>
    <mergeCell ref="GL17:GM17"/>
    <mergeCell ref="GN17:GO17"/>
    <mergeCell ref="GP17:GQ17"/>
    <mergeCell ref="GR17:GS17"/>
    <mergeCell ref="GT17:GU17"/>
    <mergeCell ref="GV17:GW17"/>
    <mergeCell ref="FY17:FZ17"/>
    <mergeCell ref="GA17:GB17"/>
    <mergeCell ref="GC17:GD17"/>
    <mergeCell ref="GE17:GF17"/>
    <mergeCell ref="GH17:GI17"/>
    <mergeCell ref="GJ17:GK17"/>
    <mergeCell ref="FM17:FN17"/>
    <mergeCell ref="FO17:FP17"/>
    <mergeCell ref="FQ17:FR17"/>
    <mergeCell ref="FS17:FT17"/>
    <mergeCell ref="FU17:FV17"/>
    <mergeCell ref="FW17:FX17"/>
    <mergeCell ref="EZ17:FA17"/>
    <mergeCell ref="FB17:FC17"/>
    <mergeCell ref="FD17:FE17"/>
    <mergeCell ref="FF17:FG17"/>
    <mergeCell ref="FH17:FI17"/>
    <mergeCell ref="FK17:FL17"/>
    <mergeCell ref="EN17:EO17"/>
    <mergeCell ref="EP17:EQ17"/>
    <mergeCell ref="ER17:ES17"/>
    <mergeCell ref="ET17:EU17"/>
    <mergeCell ref="EV17:EW17"/>
    <mergeCell ref="EX17:EY17"/>
    <mergeCell ref="EA17:EB17"/>
    <mergeCell ref="EC17:ED17"/>
    <mergeCell ref="EE17:EF17"/>
    <mergeCell ref="EG17:EH17"/>
    <mergeCell ref="EI17:EJ17"/>
    <mergeCell ref="EK17:EL17"/>
    <mergeCell ref="DN17:DO17"/>
    <mergeCell ref="DQ17:DR17"/>
    <mergeCell ref="DS17:DT17"/>
    <mergeCell ref="DU17:DV17"/>
    <mergeCell ref="DW17:DX17"/>
    <mergeCell ref="DY17:DZ17"/>
    <mergeCell ref="DF17:DG17"/>
    <mergeCell ref="DI17:DJ17"/>
    <mergeCell ref="DL17:DM17"/>
    <mergeCell ref="BP17:BR17"/>
    <mergeCell ref="BS17:BU17"/>
    <mergeCell ref="BV17:BX17"/>
    <mergeCell ref="BY17:CA17"/>
    <mergeCell ref="AX17:AZ17"/>
    <mergeCell ref="BA17:BC17"/>
    <mergeCell ref="BD17:BF17"/>
    <mergeCell ref="BG17:BI17"/>
    <mergeCell ref="BJ17:BL17"/>
    <mergeCell ref="BM17:BO17"/>
    <mergeCell ref="AF17:AH17"/>
    <mergeCell ref="AI17:AK17"/>
    <mergeCell ref="AL17:AN17"/>
    <mergeCell ref="AO17:AQ17"/>
    <mergeCell ref="AR17:AT17"/>
    <mergeCell ref="AU17:AW17"/>
    <mergeCell ref="CB17:CC17"/>
    <mergeCell ref="HE16:HF16"/>
    <mergeCell ref="D17:F17"/>
    <mergeCell ref="G17:K17"/>
    <mergeCell ref="L17:N17"/>
    <mergeCell ref="O17:P17"/>
    <mergeCell ref="R17:S17"/>
    <mergeCell ref="T17:V17"/>
    <mergeCell ref="W17:Y17"/>
    <mergeCell ref="Z17:AB17"/>
    <mergeCell ref="AC17:AE17"/>
    <mergeCell ref="GR16:GS16"/>
    <mergeCell ref="GT16:GU16"/>
    <mergeCell ref="GV16:GW16"/>
    <mergeCell ref="GX16:GY16"/>
    <mergeCell ref="GZ16:HA16"/>
    <mergeCell ref="HB16:HC16"/>
    <mergeCell ref="GE16:GF16"/>
    <mergeCell ref="GH16:GI16"/>
    <mergeCell ref="GJ16:GK16"/>
    <mergeCell ref="GL16:GM16"/>
    <mergeCell ref="GN16:GO16"/>
    <mergeCell ref="GP16:GQ16"/>
    <mergeCell ref="FS16:FT16"/>
    <mergeCell ref="FU16:FV16"/>
    <mergeCell ref="FW16:FX16"/>
    <mergeCell ref="FY16:FZ16"/>
    <mergeCell ref="GA16:GB16"/>
    <mergeCell ref="GC16:GD16"/>
    <mergeCell ref="FF16:FG16"/>
    <mergeCell ref="FH16:FI16"/>
    <mergeCell ref="FK16:FL16"/>
    <mergeCell ref="FM16:FN16"/>
    <mergeCell ref="FQ16:FR16"/>
    <mergeCell ref="ET16:EU16"/>
    <mergeCell ref="EV16:EW16"/>
    <mergeCell ref="EX16:EY16"/>
    <mergeCell ref="EZ16:FA16"/>
    <mergeCell ref="FB16:FC16"/>
    <mergeCell ref="FD16:FE16"/>
    <mergeCell ref="EG16:EH16"/>
    <mergeCell ref="EI16:EJ16"/>
    <mergeCell ref="EK16:EL16"/>
    <mergeCell ref="EN16:EO16"/>
    <mergeCell ref="EP16:EQ16"/>
    <mergeCell ref="ER16:ES16"/>
    <mergeCell ref="FO16:FP16"/>
    <mergeCell ref="DU16:DV16"/>
    <mergeCell ref="DW16:DX16"/>
    <mergeCell ref="DY16:DZ16"/>
    <mergeCell ref="EA16:EB16"/>
    <mergeCell ref="EC16:ED16"/>
    <mergeCell ref="EE16:EF16"/>
    <mergeCell ref="DF16:DG16"/>
    <mergeCell ref="DI16:DJ16"/>
    <mergeCell ref="DL16:DM16"/>
    <mergeCell ref="DN16:DO16"/>
    <mergeCell ref="DQ16:DR16"/>
    <mergeCell ref="DS16:DT16"/>
    <mergeCell ref="BY16:CA16"/>
    <mergeCell ref="CF16:CH16"/>
    <mergeCell ref="CI16:CJ16"/>
    <mergeCell ref="BG16:BI16"/>
    <mergeCell ref="BJ16:BL16"/>
    <mergeCell ref="BM16:BO16"/>
    <mergeCell ref="BP16:BR16"/>
    <mergeCell ref="BS16:BU16"/>
    <mergeCell ref="BV16:BX16"/>
    <mergeCell ref="CB16:CC16"/>
    <mergeCell ref="CM16:CU16"/>
    <mergeCell ref="CV16:CW16"/>
    <mergeCell ref="CX16:CZ16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GX15:GY15"/>
    <mergeCell ref="GZ15:HA15"/>
    <mergeCell ref="HB15:HC15"/>
    <mergeCell ref="HE15:HF15"/>
    <mergeCell ref="D16:F16"/>
    <mergeCell ref="G16:K16"/>
    <mergeCell ref="L16:N16"/>
    <mergeCell ref="O16:P16"/>
    <mergeCell ref="R16:S16"/>
    <mergeCell ref="T16:V16"/>
    <mergeCell ref="GL15:GM15"/>
    <mergeCell ref="GN15:GO15"/>
    <mergeCell ref="GP15:GQ15"/>
    <mergeCell ref="GR15:GS15"/>
    <mergeCell ref="GT15:GU15"/>
    <mergeCell ref="GV15:GW15"/>
    <mergeCell ref="FY15:FZ15"/>
    <mergeCell ref="GA15:GB15"/>
    <mergeCell ref="GC15:GD15"/>
    <mergeCell ref="GE15:GF15"/>
    <mergeCell ref="GH15:GI15"/>
    <mergeCell ref="GJ15:GK15"/>
    <mergeCell ref="FM15:FN15"/>
    <mergeCell ref="FO15:FP15"/>
    <mergeCell ref="FQ15:FR15"/>
    <mergeCell ref="FS15:FT15"/>
    <mergeCell ref="FU15:FV15"/>
    <mergeCell ref="FW15:FX15"/>
    <mergeCell ref="EZ15:FA15"/>
    <mergeCell ref="FB15:FC15"/>
    <mergeCell ref="FD15:FE15"/>
    <mergeCell ref="FF15:FG15"/>
    <mergeCell ref="FH15:FI15"/>
    <mergeCell ref="FK15:FL15"/>
    <mergeCell ref="EN15:EO15"/>
    <mergeCell ref="EP15:EQ15"/>
    <mergeCell ref="ER15:ES15"/>
    <mergeCell ref="ET15:EU15"/>
    <mergeCell ref="EV15:EW15"/>
    <mergeCell ref="EX15:EY15"/>
    <mergeCell ref="EA15:EB15"/>
    <mergeCell ref="EC15:ED15"/>
    <mergeCell ref="EE15:EF15"/>
    <mergeCell ref="EG15:EH15"/>
    <mergeCell ref="EI15:EJ15"/>
    <mergeCell ref="EK15:EL15"/>
    <mergeCell ref="DN15:DO15"/>
    <mergeCell ref="DQ15:DR15"/>
    <mergeCell ref="DS15:DT15"/>
    <mergeCell ref="DU15:DV15"/>
    <mergeCell ref="DW15:DX15"/>
    <mergeCell ref="DY15:DZ15"/>
    <mergeCell ref="CF15:CH15"/>
    <mergeCell ref="CI15:CJ15"/>
    <mergeCell ref="DF15:DG15"/>
    <mergeCell ref="DI15:DJ15"/>
    <mergeCell ref="DL15:DM15"/>
    <mergeCell ref="AX15:AZ15"/>
    <mergeCell ref="BA15:BC15"/>
    <mergeCell ref="BD15:BF15"/>
    <mergeCell ref="BG15:BI15"/>
    <mergeCell ref="BJ15:BL15"/>
    <mergeCell ref="BM15:BO15"/>
    <mergeCell ref="AF15:AH15"/>
    <mergeCell ref="AI15:AK15"/>
    <mergeCell ref="AL15:AN15"/>
    <mergeCell ref="AO15:AQ15"/>
    <mergeCell ref="AR15:AT15"/>
    <mergeCell ref="AU15:AW15"/>
    <mergeCell ref="CB15:CC15"/>
    <mergeCell ref="HE14:HF14"/>
    <mergeCell ref="D15:F15"/>
    <mergeCell ref="G15:K15"/>
    <mergeCell ref="L15:N15"/>
    <mergeCell ref="O15:P15"/>
    <mergeCell ref="R15:S15"/>
    <mergeCell ref="T15:V15"/>
    <mergeCell ref="W15:Y15"/>
    <mergeCell ref="Z15:AB15"/>
    <mergeCell ref="AC15:AE15"/>
    <mergeCell ref="GR14:GS14"/>
    <mergeCell ref="GT14:GU14"/>
    <mergeCell ref="GV14:GW14"/>
    <mergeCell ref="GX14:GY14"/>
    <mergeCell ref="GZ14:HA14"/>
    <mergeCell ref="HB14:HC14"/>
    <mergeCell ref="GE14:GF14"/>
    <mergeCell ref="GH14:GI14"/>
    <mergeCell ref="GJ14:GK14"/>
    <mergeCell ref="GL14:GM14"/>
    <mergeCell ref="GN14:GO14"/>
    <mergeCell ref="GP14:GQ14"/>
    <mergeCell ref="FS14:FT14"/>
    <mergeCell ref="FU14:FV14"/>
    <mergeCell ref="FW14:FX14"/>
    <mergeCell ref="FY14:FZ14"/>
    <mergeCell ref="GA14:GB14"/>
    <mergeCell ref="GC14:GD14"/>
    <mergeCell ref="FF14:FG14"/>
    <mergeCell ref="FH14:FI14"/>
    <mergeCell ref="FK14:FL14"/>
    <mergeCell ref="FM14:FN14"/>
    <mergeCell ref="FO14:FP14"/>
    <mergeCell ref="FQ14:FR14"/>
    <mergeCell ref="ET14:EU14"/>
    <mergeCell ref="EV14:EW14"/>
    <mergeCell ref="EX14:EY14"/>
    <mergeCell ref="EZ14:FA14"/>
    <mergeCell ref="FB14:FC14"/>
    <mergeCell ref="FD14:FE14"/>
    <mergeCell ref="EI14:EJ14"/>
    <mergeCell ref="EK14:EL14"/>
    <mergeCell ref="EN14:EO14"/>
    <mergeCell ref="EP14:EQ14"/>
    <mergeCell ref="ER14:ES14"/>
    <mergeCell ref="DU14:DV14"/>
    <mergeCell ref="DW14:DX14"/>
    <mergeCell ref="DY14:DZ14"/>
    <mergeCell ref="EA14:EB14"/>
    <mergeCell ref="EC14:ED14"/>
    <mergeCell ref="EE14:EF14"/>
    <mergeCell ref="DF14:DG14"/>
    <mergeCell ref="DI14:DJ14"/>
    <mergeCell ref="DL14:DM14"/>
    <mergeCell ref="DN14:DO14"/>
    <mergeCell ref="DQ14:DR14"/>
    <mergeCell ref="DS14:DT14"/>
    <mergeCell ref="BG14:BI14"/>
    <mergeCell ref="BJ14:BL14"/>
    <mergeCell ref="BM14:BO14"/>
    <mergeCell ref="BP14:BR14"/>
    <mergeCell ref="BS14:BU14"/>
    <mergeCell ref="BV14:BX14"/>
    <mergeCell ref="CB14:CC14"/>
    <mergeCell ref="AO14:AQ14"/>
    <mergeCell ref="AR14:AT14"/>
    <mergeCell ref="AU14:AW14"/>
    <mergeCell ref="AX14:AZ14"/>
    <mergeCell ref="BA14:BC14"/>
    <mergeCell ref="BD14:BF14"/>
    <mergeCell ref="EG14:EH14"/>
    <mergeCell ref="W14:Y14"/>
    <mergeCell ref="Z14:AB14"/>
    <mergeCell ref="AC14:AE14"/>
    <mergeCell ref="AF14:AH14"/>
    <mergeCell ref="AI14:AK14"/>
    <mergeCell ref="AL14:AN14"/>
    <mergeCell ref="CD14:CE14"/>
    <mergeCell ref="BY14:CA14"/>
    <mergeCell ref="CF14:CH14"/>
    <mergeCell ref="CI14:CJ14"/>
    <mergeCell ref="GX13:GY13"/>
    <mergeCell ref="GZ13:HA13"/>
    <mergeCell ref="HB13:HC13"/>
    <mergeCell ref="HE13:HF13"/>
    <mergeCell ref="D14:F14"/>
    <mergeCell ref="G14:K14"/>
    <mergeCell ref="L14:N14"/>
    <mergeCell ref="O14:P14"/>
    <mergeCell ref="R14:S14"/>
    <mergeCell ref="T14:V14"/>
    <mergeCell ref="GL13:GM13"/>
    <mergeCell ref="GN13:GO13"/>
    <mergeCell ref="GP13:GQ13"/>
    <mergeCell ref="GR13:GS13"/>
    <mergeCell ref="GT13:GU13"/>
    <mergeCell ref="GV13:GW13"/>
    <mergeCell ref="FY13:FZ13"/>
    <mergeCell ref="GA13:GB13"/>
    <mergeCell ref="GC13:GD13"/>
    <mergeCell ref="GE13:GF13"/>
    <mergeCell ref="GH13:GI13"/>
    <mergeCell ref="GJ13:GK13"/>
    <mergeCell ref="FM13:FN13"/>
    <mergeCell ref="FO13:FP13"/>
    <mergeCell ref="FQ13:FR13"/>
    <mergeCell ref="FS13:FT13"/>
    <mergeCell ref="FU13:FV13"/>
    <mergeCell ref="FW13:FX13"/>
    <mergeCell ref="EZ13:FA13"/>
    <mergeCell ref="FB13:FC13"/>
    <mergeCell ref="FD13:FE13"/>
    <mergeCell ref="FF13:FG13"/>
    <mergeCell ref="FH13:FI13"/>
    <mergeCell ref="FK13:FL13"/>
    <mergeCell ref="EN13:EO13"/>
    <mergeCell ref="EP13:EQ13"/>
    <mergeCell ref="ER13:ES13"/>
    <mergeCell ref="ET13:EU13"/>
    <mergeCell ref="EV13:EW13"/>
    <mergeCell ref="EX13:EY13"/>
    <mergeCell ref="EA13:EB13"/>
    <mergeCell ref="EC13:ED13"/>
    <mergeCell ref="EE13:EF13"/>
    <mergeCell ref="EG13:EH13"/>
    <mergeCell ref="EI13:EJ13"/>
    <mergeCell ref="EK13:EL13"/>
    <mergeCell ref="DN13:DO13"/>
    <mergeCell ref="DQ13:DR13"/>
    <mergeCell ref="DS13:DT13"/>
    <mergeCell ref="DU13:DV13"/>
    <mergeCell ref="DW13:DX13"/>
    <mergeCell ref="DY13:DZ13"/>
    <mergeCell ref="DF13:DG13"/>
    <mergeCell ref="DI13:DJ13"/>
    <mergeCell ref="DL13:DM13"/>
    <mergeCell ref="BP13:BR13"/>
    <mergeCell ref="BS13:BU13"/>
    <mergeCell ref="BV13:BX13"/>
    <mergeCell ref="BY13:CA13"/>
    <mergeCell ref="AX13:AZ13"/>
    <mergeCell ref="BA13:BC13"/>
    <mergeCell ref="BD13:BF13"/>
    <mergeCell ref="BG13:BI13"/>
    <mergeCell ref="BJ13:BL13"/>
    <mergeCell ref="BM13:BO13"/>
    <mergeCell ref="AF13:AH13"/>
    <mergeCell ref="AI13:AK13"/>
    <mergeCell ref="AL13:AN13"/>
    <mergeCell ref="AO13:AQ13"/>
    <mergeCell ref="AR13:AT13"/>
    <mergeCell ref="AU13:AW13"/>
    <mergeCell ref="CB13:CC13"/>
    <mergeCell ref="CD13:CE13"/>
    <mergeCell ref="CF13:CH13"/>
    <mergeCell ref="CI13:CJ13"/>
    <mergeCell ref="CL13:CW13"/>
    <mergeCell ref="CX13:CZ13"/>
    <mergeCell ref="HE12:HF12"/>
    <mergeCell ref="D13:F13"/>
    <mergeCell ref="G13:K13"/>
    <mergeCell ref="L13:N13"/>
    <mergeCell ref="O13:P13"/>
    <mergeCell ref="R13:S13"/>
    <mergeCell ref="T13:V13"/>
    <mergeCell ref="W13:Y13"/>
    <mergeCell ref="Z13:AB13"/>
    <mergeCell ref="AC13:AE13"/>
    <mergeCell ref="GR12:GS12"/>
    <mergeCell ref="GT12:GU12"/>
    <mergeCell ref="GV12:GW12"/>
    <mergeCell ref="GX12:GY12"/>
    <mergeCell ref="GZ12:HA12"/>
    <mergeCell ref="HB12:HC12"/>
    <mergeCell ref="GE12:GF12"/>
    <mergeCell ref="GH12:GI12"/>
    <mergeCell ref="GJ12:GK12"/>
    <mergeCell ref="GL12:GM12"/>
    <mergeCell ref="GN12:GO12"/>
    <mergeCell ref="GP12:GQ12"/>
    <mergeCell ref="FS12:FT12"/>
    <mergeCell ref="FU12:FV12"/>
    <mergeCell ref="FW12:FX12"/>
    <mergeCell ref="FY12:FZ12"/>
    <mergeCell ref="GA12:GB12"/>
    <mergeCell ref="GC12:GD12"/>
    <mergeCell ref="FF12:FG12"/>
    <mergeCell ref="FH12:FI12"/>
    <mergeCell ref="FK12:FL12"/>
    <mergeCell ref="FM12:FN12"/>
    <mergeCell ref="FO12:FP12"/>
    <mergeCell ref="FQ12:FR12"/>
    <mergeCell ref="ET12:EU12"/>
    <mergeCell ref="EV12:EW12"/>
    <mergeCell ref="EX12:EY12"/>
    <mergeCell ref="EZ12:FA12"/>
    <mergeCell ref="FB12:FC12"/>
    <mergeCell ref="FD12:FE12"/>
    <mergeCell ref="EG12:EH12"/>
    <mergeCell ref="EI12:EJ12"/>
    <mergeCell ref="EK12:EL12"/>
    <mergeCell ref="EN12:EO12"/>
    <mergeCell ref="EP12:EQ12"/>
    <mergeCell ref="ER12:ES12"/>
    <mergeCell ref="DU12:DV12"/>
    <mergeCell ref="DW12:DX12"/>
    <mergeCell ref="DY12:DZ12"/>
    <mergeCell ref="EA12:EB12"/>
    <mergeCell ref="EC12:ED12"/>
    <mergeCell ref="EE12:EF12"/>
    <mergeCell ref="DS12:DT12"/>
    <mergeCell ref="BY12:CA12"/>
    <mergeCell ref="CF12:CH12"/>
    <mergeCell ref="CI12:CJ12"/>
    <mergeCell ref="BG12:BI12"/>
    <mergeCell ref="BJ12:BL12"/>
    <mergeCell ref="BM12:BO12"/>
    <mergeCell ref="BP12:BR12"/>
    <mergeCell ref="BS12:BU12"/>
    <mergeCell ref="BV12:BX12"/>
    <mergeCell ref="CB12:CC12"/>
    <mergeCell ref="AO12:AQ12"/>
    <mergeCell ref="AR12:AT12"/>
    <mergeCell ref="AU12:AW12"/>
    <mergeCell ref="AX12:AZ12"/>
    <mergeCell ref="BA12:BC12"/>
    <mergeCell ref="BD12:BF12"/>
    <mergeCell ref="CM12:CU12"/>
    <mergeCell ref="CV12:CW12"/>
    <mergeCell ref="CX12:CZ12"/>
    <mergeCell ref="CD12:CE12"/>
    <mergeCell ref="W12:Y12"/>
    <mergeCell ref="Z12:AB12"/>
    <mergeCell ref="AC12:AE12"/>
    <mergeCell ref="AF12:AH12"/>
    <mergeCell ref="AI12:AK12"/>
    <mergeCell ref="AL12:AN12"/>
    <mergeCell ref="GX11:GY11"/>
    <mergeCell ref="GZ11:HA11"/>
    <mergeCell ref="HB11:HC11"/>
    <mergeCell ref="HE11:HF11"/>
    <mergeCell ref="D12:F12"/>
    <mergeCell ref="G12:K12"/>
    <mergeCell ref="L12:N12"/>
    <mergeCell ref="O12:P12"/>
    <mergeCell ref="R12:S12"/>
    <mergeCell ref="T12:V12"/>
    <mergeCell ref="GL11:GM11"/>
    <mergeCell ref="GN11:GO11"/>
    <mergeCell ref="GP11:GQ11"/>
    <mergeCell ref="GR11:GS11"/>
    <mergeCell ref="GT11:GU11"/>
    <mergeCell ref="GV11:GW11"/>
    <mergeCell ref="FY11:FZ11"/>
    <mergeCell ref="GA11:GB11"/>
    <mergeCell ref="GC11:GD11"/>
    <mergeCell ref="GE11:GF11"/>
    <mergeCell ref="GH11:GI11"/>
    <mergeCell ref="GJ11:GK11"/>
    <mergeCell ref="FM11:FN11"/>
    <mergeCell ref="FO11:FP11"/>
    <mergeCell ref="FQ11:FR11"/>
    <mergeCell ref="FS11:FT11"/>
    <mergeCell ref="FU11:FV11"/>
    <mergeCell ref="FW11:FX11"/>
    <mergeCell ref="EZ11:FA11"/>
    <mergeCell ref="FB11:FC11"/>
    <mergeCell ref="FD11:FE11"/>
    <mergeCell ref="FF11:FG11"/>
    <mergeCell ref="FH11:FI11"/>
    <mergeCell ref="FK11:FL11"/>
    <mergeCell ref="EN11:EO11"/>
    <mergeCell ref="EP11:EQ11"/>
    <mergeCell ref="ER11:ES11"/>
    <mergeCell ref="ET11:EU11"/>
    <mergeCell ref="EV11:EW11"/>
    <mergeCell ref="EX11:EY11"/>
    <mergeCell ref="EA11:EB11"/>
    <mergeCell ref="EC11:ED11"/>
    <mergeCell ref="EE11:EF11"/>
    <mergeCell ref="EG11:EH11"/>
    <mergeCell ref="EI11:EJ11"/>
    <mergeCell ref="EK11:EL11"/>
    <mergeCell ref="DS11:DT11"/>
    <mergeCell ref="DU11:DV11"/>
    <mergeCell ref="DW11:DX11"/>
    <mergeCell ref="DY11:DZ11"/>
    <mergeCell ref="CF11:CH11"/>
    <mergeCell ref="CI11:CJ11"/>
    <mergeCell ref="DF11:DG11"/>
    <mergeCell ref="DI11:DJ11"/>
    <mergeCell ref="DL11:DM11"/>
    <mergeCell ref="BP11:BR11"/>
    <mergeCell ref="BS11:BU11"/>
    <mergeCell ref="BV11:BX11"/>
    <mergeCell ref="BY11:CA11"/>
    <mergeCell ref="AX11:AZ11"/>
    <mergeCell ref="BA11:BC11"/>
    <mergeCell ref="BD11:BF11"/>
    <mergeCell ref="BG11:BI11"/>
    <mergeCell ref="BJ11:BL11"/>
    <mergeCell ref="BM11:BO11"/>
    <mergeCell ref="CM11:CU11"/>
    <mergeCell ref="CV11:CW11"/>
    <mergeCell ref="CX11:CZ11"/>
    <mergeCell ref="CD11:CE11"/>
    <mergeCell ref="AF11:AH11"/>
    <mergeCell ref="AI11:AK11"/>
    <mergeCell ref="AL11:AN11"/>
    <mergeCell ref="AO11:AQ11"/>
    <mergeCell ref="AR11:AT11"/>
    <mergeCell ref="AU11:AW11"/>
    <mergeCell ref="CB11:CC11"/>
    <mergeCell ref="HE10:HF10"/>
    <mergeCell ref="D11:F11"/>
    <mergeCell ref="G11:K11"/>
    <mergeCell ref="L11:N11"/>
    <mergeCell ref="O11:P11"/>
    <mergeCell ref="R11:S11"/>
    <mergeCell ref="T11:V11"/>
    <mergeCell ref="W11:Y11"/>
    <mergeCell ref="Z11:AB11"/>
    <mergeCell ref="AC11:AE11"/>
    <mergeCell ref="GR10:GS10"/>
    <mergeCell ref="GT10:GU10"/>
    <mergeCell ref="GV10:GW10"/>
    <mergeCell ref="GX10:GY10"/>
    <mergeCell ref="GZ10:HA10"/>
    <mergeCell ref="HB10:HC10"/>
    <mergeCell ref="GE10:GF10"/>
    <mergeCell ref="GH10:GI10"/>
    <mergeCell ref="GJ10:GK10"/>
    <mergeCell ref="GL10:GM10"/>
    <mergeCell ref="GN10:GO10"/>
    <mergeCell ref="GP10:GQ10"/>
    <mergeCell ref="FS10:FT10"/>
    <mergeCell ref="FU10:FV10"/>
    <mergeCell ref="FW10:FX10"/>
    <mergeCell ref="FY10:FZ10"/>
    <mergeCell ref="GA10:GB10"/>
    <mergeCell ref="GC10:GD10"/>
    <mergeCell ref="FF10:FG10"/>
    <mergeCell ref="FH10:FI10"/>
    <mergeCell ref="FK10:FL10"/>
    <mergeCell ref="FM10:FN10"/>
    <mergeCell ref="FO10:FP10"/>
    <mergeCell ref="FQ10:FR10"/>
    <mergeCell ref="ET10:EU10"/>
    <mergeCell ref="EV10:EW10"/>
    <mergeCell ref="EX10:EY10"/>
    <mergeCell ref="EZ10:FA10"/>
    <mergeCell ref="FB10:FC10"/>
    <mergeCell ref="FD10:FE10"/>
    <mergeCell ref="EG10:EH10"/>
    <mergeCell ref="EI10:EJ10"/>
    <mergeCell ref="EK10:EL10"/>
    <mergeCell ref="EN10:EO10"/>
    <mergeCell ref="EP10:EQ10"/>
    <mergeCell ref="ER10:ES10"/>
    <mergeCell ref="EE10:EF10"/>
    <mergeCell ref="DF10:DG10"/>
    <mergeCell ref="DI10:DJ10"/>
    <mergeCell ref="DL10:DM10"/>
    <mergeCell ref="DN10:DO10"/>
    <mergeCell ref="DQ10:DR10"/>
    <mergeCell ref="DS10:DT10"/>
    <mergeCell ref="BY10:CA10"/>
    <mergeCell ref="CF10:CH10"/>
    <mergeCell ref="CI10:CJ10"/>
    <mergeCell ref="BG10:BI10"/>
    <mergeCell ref="BJ10:BL10"/>
    <mergeCell ref="BM10:BO10"/>
    <mergeCell ref="BP10:BR10"/>
    <mergeCell ref="BS10:BU10"/>
    <mergeCell ref="BV10:BX10"/>
    <mergeCell ref="CB10:CC10"/>
    <mergeCell ref="CD10:CE10"/>
    <mergeCell ref="CM10:CU10"/>
    <mergeCell ref="CV10:CW10"/>
    <mergeCell ref="CX10:CZ10"/>
    <mergeCell ref="W10:Y10"/>
    <mergeCell ref="Z10:AB10"/>
    <mergeCell ref="AC10:AE10"/>
    <mergeCell ref="AF10:AH10"/>
    <mergeCell ref="AI10:AK10"/>
    <mergeCell ref="AL10:AN10"/>
    <mergeCell ref="D10:F10"/>
    <mergeCell ref="G10:K10"/>
    <mergeCell ref="L10:N10"/>
    <mergeCell ref="O10:P10"/>
    <mergeCell ref="R10:S10"/>
    <mergeCell ref="T10:V10"/>
    <mergeCell ref="DU10:DV10"/>
    <mergeCell ref="DW10:DX10"/>
    <mergeCell ref="DY10:DZ10"/>
    <mergeCell ref="EA10:EB10"/>
    <mergeCell ref="EC10:ED10"/>
    <mergeCell ref="GT9:GU9"/>
    <mergeCell ref="GV9:GW9"/>
    <mergeCell ref="GX9:GY9"/>
    <mergeCell ref="GZ9:HA9"/>
    <mergeCell ref="HB9:HC9"/>
    <mergeCell ref="HE9:HF9"/>
    <mergeCell ref="GH9:GI9"/>
    <mergeCell ref="GJ9:GK9"/>
    <mergeCell ref="GL9:GM9"/>
    <mergeCell ref="GN9:GO9"/>
    <mergeCell ref="GP9:GQ9"/>
    <mergeCell ref="GR9:GS9"/>
    <mergeCell ref="FU9:FV9"/>
    <mergeCell ref="FW9:FX9"/>
    <mergeCell ref="FY9:FZ9"/>
    <mergeCell ref="GA9:GB9"/>
    <mergeCell ref="GC9:GD9"/>
    <mergeCell ref="GE9:GF9"/>
    <mergeCell ref="CV9:CW9"/>
    <mergeCell ref="CX9:CZ9"/>
    <mergeCell ref="BS9:BU9"/>
    <mergeCell ref="DW9:DX9"/>
    <mergeCell ref="CB9:CC9"/>
    <mergeCell ref="CD9:CE9"/>
    <mergeCell ref="FH9:FI9"/>
    <mergeCell ref="FK9:FL9"/>
    <mergeCell ref="FM9:FN9"/>
    <mergeCell ref="FO9:FP9"/>
    <mergeCell ref="FQ9:FR9"/>
    <mergeCell ref="FS9:FT9"/>
    <mergeCell ref="EV9:EW9"/>
    <mergeCell ref="EX9:EY9"/>
    <mergeCell ref="EZ9:FA9"/>
    <mergeCell ref="FB9:FC9"/>
    <mergeCell ref="FD9:FE9"/>
    <mergeCell ref="FF9:FG9"/>
    <mergeCell ref="EI9:EJ9"/>
    <mergeCell ref="EK9:EL9"/>
    <mergeCell ref="EN9:EO9"/>
    <mergeCell ref="EP9:EQ9"/>
    <mergeCell ref="ER9:ES9"/>
    <mergeCell ref="ET9:EU9"/>
    <mergeCell ref="BD7:BI7"/>
    <mergeCell ref="BJ7:BO7"/>
    <mergeCell ref="BP7:BU7"/>
    <mergeCell ref="CX7:CZ7"/>
    <mergeCell ref="CM7:CU7"/>
    <mergeCell ref="CV7:CW7"/>
    <mergeCell ref="AF7:AK7"/>
    <mergeCell ref="BD9:BF9"/>
    <mergeCell ref="BG9:BI9"/>
    <mergeCell ref="BJ9:BL9"/>
    <mergeCell ref="BM9:BO9"/>
    <mergeCell ref="BP9:BR9"/>
    <mergeCell ref="DY9:DZ9"/>
    <mergeCell ref="EA9:EB9"/>
    <mergeCell ref="EC9:ED9"/>
    <mergeCell ref="EE9:EF9"/>
    <mergeCell ref="EG9:EH9"/>
    <mergeCell ref="DI9:DJ9"/>
    <mergeCell ref="DL9:DM9"/>
    <mergeCell ref="DN9:DO9"/>
    <mergeCell ref="DQ9:DR9"/>
    <mergeCell ref="DS9:DT9"/>
    <mergeCell ref="DU9:DV9"/>
    <mergeCell ref="CF9:CH9"/>
    <mergeCell ref="DF9:DG9"/>
    <mergeCell ref="AL9:AN9"/>
    <mergeCell ref="AO9:AQ9"/>
    <mergeCell ref="AR9:AT9"/>
    <mergeCell ref="AU9:AW9"/>
    <mergeCell ref="AX9:AZ9"/>
    <mergeCell ref="BA9:BC9"/>
    <mergeCell ref="CM9:CU9"/>
    <mergeCell ref="B29:B51"/>
    <mergeCell ref="CB7:CH8"/>
    <mergeCell ref="AO10:AQ10"/>
    <mergeCell ref="C21:S22"/>
    <mergeCell ref="C23:S24"/>
    <mergeCell ref="C25:S26"/>
    <mergeCell ref="C27:Q27"/>
    <mergeCell ref="B5:B27"/>
    <mergeCell ref="BE33:BS33"/>
    <mergeCell ref="BE34:BS34"/>
    <mergeCell ref="BE35:BS35"/>
    <mergeCell ref="BE36:BS36"/>
    <mergeCell ref="BE37:BS37"/>
    <mergeCell ref="BE38:BS38"/>
    <mergeCell ref="BE30:BS30"/>
    <mergeCell ref="BT30:BW30"/>
    <mergeCell ref="BT31:BW31"/>
    <mergeCell ref="BT32:BW32"/>
    <mergeCell ref="BT33:BW33"/>
    <mergeCell ref="BT34:BW34"/>
    <mergeCell ref="BT35:BW35"/>
    <mergeCell ref="BT36:BW36"/>
    <mergeCell ref="T9:V9"/>
    <mergeCell ref="W9:Y9"/>
    <mergeCell ref="Z9:AB9"/>
    <mergeCell ref="AC9:AE9"/>
    <mergeCell ref="AF9:AH9"/>
    <mergeCell ref="AI9:AK9"/>
    <mergeCell ref="AR10:AT10"/>
    <mergeCell ref="AU10:AW10"/>
    <mergeCell ref="AX10:AZ10"/>
    <mergeCell ref="BA10:BC10"/>
    <mergeCell ref="C7:C9"/>
    <mergeCell ref="D7:F9"/>
    <mergeCell ref="G7:K9"/>
    <mergeCell ref="L7:N9"/>
    <mergeCell ref="O7:Q9"/>
    <mergeCell ref="R7:S9"/>
    <mergeCell ref="T7:Y7"/>
    <mergeCell ref="Z7:AE7"/>
    <mergeCell ref="BD1:BK3"/>
    <mergeCell ref="BO1:BQ3"/>
    <mergeCell ref="BU1:BW3"/>
    <mergeCell ref="AW1:BC3"/>
    <mergeCell ref="BL1:BM3"/>
    <mergeCell ref="CN1:CN3"/>
    <mergeCell ref="CO1:CP3"/>
    <mergeCell ref="CQ1:CQ3"/>
    <mergeCell ref="BD8:BI8"/>
    <mergeCell ref="BJ8:BO8"/>
    <mergeCell ref="BP8:BU8"/>
    <mergeCell ref="BV8:CA8"/>
    <mergeCell ref="C5:CJ5"/>
    <mergeCell ref="BV7:CA7"/>
    <mergeCell ref="CI7:CJ9"/>
    <mergeCell ref="T8:Y8"/>
    <mergeCell ref="Z8:AE8"/>
    <mergeCell ref="AF8:AK8"/>
    <mergeCell ref="AL8:AQ8"/>
    <mergeCell ref="AR8:AW8"/>
    <mergeCell ref="AX8:BC8"/>
    <mergeCell ref="AL7:AQ7"/>
    <mergeCell ref="AR7:AW7"/>
    <mergeCell ref="AX7:BC7"/>
    <mergeCell ref="BC29:CB29"/>
    <mergeCell ref="BC41:CB41"/>
    <mergeCell ref="BC42:BD42"/>
    <mergeCell ref="BE42:BS42"/>
    <mergeCell ref="BT42:BW42"/>
    <mergeCell ref="BX42:CB42"/>
    <mergeCell ref="BC43:BD43"/>
    <mergeCell ref="BE43:BS43"/>
    <mergeCell ref="BT43:BW43"/>
    <mergeCell ref="BX43:CB43"/>
    <mergeCell ref="DJ1:DM1"/>
    <mergeCell ref="DN1:DQ1"/>
    <mergeCell ref="DJ2:DM3"/>
    <mergeCell ref="DN2:DQ3"/>
    <mergeCell ref="CD1:CD3"/>
    <mergeCell ref="CE1:CE3"/>
    <mergeCell ref="CF1:CG3"/>
    <mergeCell ref="CH1:CI3"/>
    <mergeCell ref="CJ1:CK3"/>
    <mergeCell ref="CL1:CM3"/>
    <mergeCell ref="BR1:BS3"/>
    <mergeCell ref="BX1:BY3"/>
    <mergeCell ref="CA1:CA3"/>
    <mergeCell ref="CB1:CC3"/>
    <mergeCell ref="BD10:BF10"/>
    <mergeCell ref="DN11:DO11"/>
    <mergeCell ref="DQ11:DR11"/>
    <mergeCell ref="DF12:DG12"/>
    <mergeCell ref="DI12:DJ12"/>
    <mergeCell ref="DL12:DM12"/>
    <mergeCell ref="DN12:DO12"/>
    <mergeCell ref="DQ12:DR12"/>
    <mergeCell ref="BE44:BS44"/>
    <mergeCell ref="BT44:BW44"/>
    <mergeCell ref="BX44:CB44"/>
    <mergeCell ref="BC45:BD45"/>
    <mergeCell ref="BE45:BS45"/>
    <mergeCell ref="BT45:BW45"/>
    <mergeCell ref="BX45:CB45"/>
    <mergeCell ref="BX37:CB37"/>
    <mergeCell ref="BX38:CB38"/>
    <mergeCell ref="BX39:CB39"/>
    <mergeCell ref="BC30:BD30"/>
    <mergeCell ref="BC31:BD31"/>
    <mergeCell ref="BC32:BD32"/>
    <mergeCell ref="BC33:BD33"/>
    <mergeCell ref="BC34:BD34"/>
    <mergeCell ref="BC35:BD35"/>
    <mergeCell ref="BC36:BD36"/>
    <mergeCell ref="BC37:BD37"/>
    <mergeCell ref="BC38:BD38"/>
    <mergeCell ref="BC39:BW39"/>
    <mergeCell ref="BE31:BS31"/>
    <mergeCell ref="BT37:BW37"/>
    <mergeCell ref="BT38:BW38"/>
    <mergeCell ref="BX30:CB30"/>
    <mergeCell ref="BX31:CB31"/>
    <mergeCell ref="BX32:CB32"/>
    <mergeCell ref="BX33:CB33"/>
    <mergeCell ref="BX34:CB34"/>
    <mergeCell ref="BX35:CB35"/>
    <mergeCell ref="BX36:CB36"/>
    <mergeCell ref="BC51:BW51"/>
    <mergeCell ref="BX51:CB51"/>
    <mergeCell ref="BC46:BD46"/>
    <mergeCell ref="BE46:BS46"/>
    <mergeCell ref="BT46:BW46"/>
    <mergeCell ref="BX46:CB46"/>
    <mergeCell ref="BC47:BD47"/>
    <mergeCell ref="BE47:BS47"/>
    <mergeCell ref="BT47:BW47"/>
    <mergeCell ref="BX47:CB47"/>
    <mergeCell ref="BC48:BD48"/>
    <mergeCell ref="BE48:BS48"/>
    <mergeCell ref="BT48:BW48"/>
    <mergeCell ref="BX48:CB48"/>
    <mergeCell ref="BC49:BD49"/>
    <mergeCell ref="BE49:BS49"/>
    <mergeCell ref="BT49:BW49"/>
    <mergeCell ref="BX49:CB49"/>
    <mergeCell ref="BC50:BD50"/>
    <mergeCell ref="BE50:BS50"/>
    <mergeCell ref="BT50:BW50"/>
    <mergeCell ref="BX50:CB50"/>
  </mergeCells>
  <phoneticPr fontId="2"/>
  <dataValidations count="3">
    <dataValidation type="list" allowBlank="1" showInputMessage="1" showErrorMessage="1" sqref="D31:I50" xr:uid="{8664DAA6-0B63-40E0-919B-3BBE8168FA2C}">
      <formula1>①</formula1>
    </dataValidation>
    <dataValidation type="list" allowBlank="1" showInputMessage="1" showErrorMessage="1" sqref="R31:AK50" xr:uid="{FA3949F6-734B-4897-BFBB-4C016ECF4A2A}">
      <formula1>INDIRECT(J31)</formula1>
    </dataValidation>
    <dataValidation type="list" allowBlank="1" showInputMessage="1" showErrorMessage="1" sqref="J31:J50" xr:uid="{72643B7A-F4F7-4167-8683-B7DAD81F8071}">
      <formula1>INDIRECT(D31)</formula1>
    </dataValidation>
  </dataValidations>
  <printOptions horizontalCentered="1"/>
  <pageMargins left="0.19685039370078741" right="0.19685039370078741" top="0.59055118110236227" bottom="0.39370078740157483" header="0.39370078740157483" footer="0.39370078740157483"/>
  <pageSetup paperSize="9" scale="44" fitToHeight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EFC300B5-56E6-490B-9441-358DA89A2DCA}">
          <x14:formula1>
            <xm:f>データシートマスタ!$C$3:$C$14</xm:f>
          </x14:formula1>
          <xm:sqref>G10:K20</xm:sqref>
        </x14:dataValidation>
        <x14:dataValidation type="list" allowBlank="1" showInputMessage="1" showErrorMessage="1" xr:uid="{34B6F63B-A49F-4A9E-B952-F89C3DB101D3}">
          <x14:formula1>
            <xm:f>データシートマスタ!$A$3:$A$6</xm:f>
          </x14:formula1>
          <xm:sqref>D10:F20</xm:sqref>
        </x14:dataValidation>
        <x14:dataValidation type="list" allowBlank="1" showInputMessage="1" showErrorMessage="1" xr:uid="{1454C6A7-D44B-454B-8062-FB7219A142E6}">
          <x14:formula1>
            <xm:f>データシートマスタ!$AA$3:$AA$26</xm:f>
          </x14:formula1>
          <xm:sqref>CM18:CU21</xm:sqref>
        </x14:dataValidation>
        <x14:dataValidation type="list" allowBlank="1" showInputMessage="1" showErrorMessage="1" xr:uid="{4E7E34B4-687B-4033-9F55-B00DC6A37145}">
          <x14:formula1>
            <xm:f>データシートマスタ!$E$3:$E$4</xm:f>
          </x14:formula1>
          <xm:sqref>L10:N20</xm:sqref>
        </x14:dataValidation>
        <x14:dataValidation type="list" allowBlank="1" showInputMessage="1" showErrorMessage="1" xr:uid="{D6B6B638-E17D-4FFC-99A3-11D66BA6BE16}">
          <x14:formula1>
            <xm:f>データシートマスタ!$X$3:$X$26</xm:f>
          </x14:formula1>
          <xm:sqref>CM9:CU12</xm:sqref>
        </x14:dataValidation>
        <x14:dataValidation type="list" allowBlank="1" showInputMessage="1" showErrorMessage="1" xr:uid="{C32DEA14-FBD8-4A65-B140-C71A41288B5A}">
          <x14:formula1>
            <xm:f>データシートマスタ!$X$3:$X$19</xm:f>
          </x14:formula1>
          <xm:sqref>CM8:CU8</xm:sqref>
        </x14:dataValidation>
        <x14:dataValidation type="list" allowBlank="1" showInputMessage="1" showErrorMessage="1" xr:uid="{723704EC-FC07-4BDE-ADC1-E07E9025384F}">
          <x14:formula1>
            <xm:f>データシートマスタ!$AA$3:$AA$17</xm:f>
          </x14:formula1>
          <xm:sqref>CM17:CU17</xm:sqref>
        </x14:dataValidation>
        <x14:dataValidation type="list" allowBlank="1" showInputMessage="1" showErrorMessage="1" xr:uid="{273C3E34-A666-42AC-B672-CA4F96910CC6}">
          <x14:formula1>
            <xm:f>データシートマスタ!$AU$3:$AU$14</xm:f>
          </x14:formula1>
          <xm:sqref>BE31:BE38</xm:sqref>
        </x14:dataValidation>
        <x14:dataValidation type="list" allowBlank="1" showInputMessage="1" showErrorMessage="1" xr:uid="{27E5557C-6103-44B3-8D07-4DC9E3947FBA}">
          <x14:formula1>
            <xm:f>データシートマスタ!$AX$3:$AX$23</xm:f>
          </x14:formula1>
          <xm:sqref>BE43:BS50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AY196"/>
  <sheetViews>
    <sheetView workbookViewId="0">
      <selection activeCell="AJ14" sqref="AJ14"/>
    </sheetView>
  </sheetViews>
  <sheetFormatPr defaultRowHeight="13.5" x14ac:dyDescent="0.15"/>
  <cols>
    <col min="1" max="1" width="17.625" style="5" customWidth="1"/>
    <col min="2" max="2" width="3" style="5" customWidth="1"/>
    <col min="3" max="3" width="27.25" style="5" customWidth="1"/>
    <col min="4" max="4" width="3" style="5" customWidth="1"/>
    <col min="5" max="5" width="19.25" style="5" customWidth="1"/>
    <col min="6" max="6" width="3" style="5" customWidth="1"/>
    <col min="7" max="8" width="9" style="5"/>
    <col min="9" max="9" width="28.75" style="5" customWidth="1"/>
    <col min="10" max="10" width="29.875" style="5" bestFit="1" customWidth="1"/>
    <col min="11" max="11" width="11.75" style="5" customWidth="1"/>
    <col min="12" max="12" width="3" style="5" customWidth="1"/>
    <col min="13" max="14" width="9" style="5"/>
    <col min="15" max="15" width="28.75" style="5" customWidth="1"/>
    <col min="16" max="17" width="8.625" style="5" customWidth="1"/>
    <col min="18" max="18" width="9.625" style="5" customWidth="1"/>
    <col min="19" max="19" width="28.75" style="5" customWidth="1"/>
    <col min="20" max="20" width="29.875" style="5" bestFit="1" customWidth="1"/>
    <col min="21" max="21" width="8.125" style="18" customWidth="1"/>
    <col min="22" max="22" width="9" style="5"/>
    <col min="23" max="23" width="3" style="5" customWidth="1"/>
    <col min="24" max="24" width="49.125" style="5" bestFit="1" customWidth="1"/>
    <col min="25" max="25" width="9" style="18"/>
    <col min="26" max="26" width="9" style="5"/>
    <col min="27" max="27" width="34.5" style="5" customWidth="1"/>
    <col min="28" max="28" width="9" style="18"/>
    <col min="29" max="29" width="9" style="5"/>
    <col min="30" max="30" width="30.25" style="5" customWidth="1"/>
    <col min="31" max="31" width="9" style="18"/>
    <col min="32" max="32" width="3.375" style="5" customWidth="1"/>
    <col min="33" max="33" width="9" style="5"/>
    <col min="34" max="39" width="17.75" style="5" customWidth="1"/>
    <col min="40" max="40" width="34.125" style="5" customWidth="1"/>
    <col min="41" max="42" width="17.75" style="5" customWidth="1"/>
    <col min="43" max="43" width="9" style="5"/>
    <col min="44" max="44" width="60.375" style="5" customWidth="1"/>
    <col min="45" max="46" width="9" style="5"/>
    <col min="47" max="47" width="36.625" style="5" customWidth="1"/>
    <col min="48" max="49" width="9" style="5"/>
    <col min="50" max="50" width="41.25" style="5" customWidth="1"/>
    <col min="51" max="16384" width="9" style="5"/>
  </cols>
  <sheetData>
    <row r="1" spans="1:51" x14ac:dyDescent="0.15">
      <c r="A1" s="4" t="s">
        <v>56</v>
      </c>
      <c r="B1" s="4"/>
      <c r="C1" s="4" t="s">
        <v>57</v>
      </c>
      <c r="D1" s="4"/>
      <c r="E1" s="4" t="s">
        <v>58</v>
      </c>
      <c r="G1" s="331" t="s">
        <v>59</v>
      </c>
      <c r="H1" s="331"/>
      <c r="I1" s="331"/>
      <c r="J1" s="331"/>
      <c r="K1" s="331"/>
      <c r="M1" s="332" t="s">
        <v>60</v>
      </c>
      <c r="N1" s="332"/>
      <c r="O1" s="332"/>
      <c r="P1" s="332"/>
      <c r="Q1" s="332"/>
      <c r="R1" s="332"/>
      <c r="S1" s="332"/>
      <c r="T1" s="332"/>
      <c r="U1" s="332"/>
      <c r="X1" s="331" t="s">
        <v>143</v>
      </c>
      <c r="Y1" s="331"/>
      <c r="AA1" s="331" t="s">
        <v>61</v>
      </c>
      <c r="AB1" s="331"/>
      <c r="AD1" s="331" t="s">
        <v>62</v>
      </c>
      <c r="AE1" s="331"/>
      <c r="AH1" s="331" t="s">
        <v>182</v>
      </c>
      <c r="AI1" s="331"/>
      <c r="AJ1" s="331"/>
      <c r="AK1" s="331"/>
      <c r="AL1" s="53"/>
      <c r="AM1" s="331" t="s">
        <v>183</v>
      </c>
      <c r="AN1" s="331"/>
      <c r="AO1" s="331"/>
      <c r="AP1" s="331"/>
      <c r="AQ1" s="331"/>
      <c r="AR1" s="331"/>
      <c r="AS1" s="331"/>
      <c r="AU1" s="331" t="s">
        <v>198</v>
      </c>
      <c r="AV1" s="331"/>
      <c r="AX1" s="331" t="s">
        <v>198</v>
      </c>
      <c r="AY1" s="331"/>
    </row>
    <row r="2" spans="1:51" x14ac:dyDescent="0.15">
      <c r="A2" s="6" t="s">
        <v>63</v>
      </c>
      <c r="B2" s="4"/>
      <c r="C2" s="7" t="s">
        <v>63</v>
      </c>
      <c r="D2" s="19"/>
      <c r="E2" s="6" t="s">
        <v>63</v>
      </c>
      <c r="G2" s="7" t="s">
        <v>8</v>
      </c>
      <c r="H2" s="7" t="s">
        <v>64</v>
      </c>
      <c r="I2" s="7" t="s">
        <v>65</v>
      </c>
      <c r="J2" s="7" t="s">
        <v>66</v>
      </c>
      <c r="K2" s="7" t="s">
        <v>67</v>
      </c>
      <c r="M2" s="7" t="s">
        <v>8</v>
      </c>
      <c r="N2" s="7" t="s">
        <v>64</v>
      </c>
      <c r="O2" s="7" t="s">
        <v>65</v>
      </c>
      <c r="P2" s="7" t="s">
        <v>35</v>
      </c>
      <c r="Q2" s="7" t="s">
        <v>30</v>
      </c>
      <c r="R2" s="7" t="s">
        <v>31</v>
      </c>
      <c r="S2" s="7" t="s">
        <v>68</v>
      </c>
      <c r="T2" s="7" t="s">
        <v>69</v>
      </c>
      <c r="U2" s="8" t="s">
        <v>48</v>
      </c>
      <c r="V2" s="7" t="s">
        <v>29</v>
      </c>
      <c r="W2" s="4"/>
      <c r="X2" s="7" t="s">
        <v>63</v>
      </c>
      <c r="Y2" s="8" t="s">
        <v>48</v>
      </c>
      <c r="AA2" s="7" t="s">
        <v>63</v>
      </c>
      <c r="AB2" s="8" t="s">
        <v>48</v>
      </c>
      <c r="AD2" s="7" t="s">
        <v>63</v>
      </c>
      <c r="AE2" s="8" t="s">
        <v>48</v>
      </c>
      <c r="AH2" s="54" t="s">
        <v>167</v>
      </c>
      <c r="AI2" s="54" t="s">
        <v>168</v>
      </c>
      <c r="AJ2" s="54" t="s">
        <v>156</v>
      </c>
      <c r="AK2" s="54" t="s">
        <v>173</v>
      </c>
      <c r="AL2" s="33"/>
      <c r="AM2" s="54"/>
      <c r="AN2" s="54"/>
      <c r="AO2" s="54"/>
      <c r="AP2" s="54"/>
      <c r="AQ2" s="54" t="s">
        <v>180</v>
      </c>
      <c r="AR2" s="54" t="s">
        <v>181</v>
      </c>
      <c r="AS2" s="54" t="s">
        <v>180</v>
      </c>
      <c r="AU2" s="7" t="s">
        <v>63</v>
      </c>
      <c r="AV2" s="8" t="s">
        <v>48</v>
      </c>
      <c r="AX2" s="7" t="s">
        <v>63</v>
      </c>
      <c r="AY2" s="8" t="s">
        <v>48</v>
      </c>
    </row>
    <row r="3" spans="1:51" x14ac:dyDescent="0.15">
      <c r="A3" s="9" t="s">
        <v>41</v>
      </c>
      <c r="B3" s="4"/>
      <c r="C3" s="10" t="s">
        <v>38</v>
      </c>
      <c r="E3" s="9"/>
      <c r="G3" s="10"/>
      <c r="H3" s="10" t="s">
        <v>107</v>
      </c>
      <c r="I3" s="17" t="s">
        <v>70</v>
      </c>
      <c r="J3" s="17" t="str">
        <f>H3&amp;I3</f>
        <v>宿泊棟未就学児（年少未満）</v>
      </c>
      <c r="K3" s="29" t="s">
        <v>71</v>
      </c>
      <c r="M3" s="10">
        <v>1</v>
      </c>
      <c r="N3" s="10" t="s">
        <v>108</v>
      </c>
      <c r="O3" s="17" t="s">
        <v>70</v>
      </c>
      <c r="P3" s="29"/>
      <c r="Q3" s="29" t="s">
        <v>72</v>
      </c>
      <c r="R3" s="29" t="s">
        <v>73</v>
      </c>
      <c r="S3" s="10" t="str">
        <f>N3&amp;O3&amp;P3&amp;Q3&amp;R3</f>
        <v>宿泊棟未就学児（年少未満）Xα</v>
      </c>
      <c r="T3" s="10" t="str">
        <f>N3&amp;O3</f>
        <v>宿泊棟未就学児（年少未満）</v>
      </c>
      <c r="U3" s="12">
        <v>0</v>
      </c>
      <c r="V3" s="13" t="s">
        <v>74</v>
      </c>
      <c r="X3" s="10" t="s">
        <v>75</v>
      </c>
      <c r="Y3" s="15" t="s">
        <v>43</v>
      </c>
      <c r="AA3" s="10" t="s">
        <v>75</v>
      </c>
      <c r="AB3" s="15" t="s">
        <v>43</v>
      </c>
      <c r="AD3" s="10" t="s">
        <v>75</v>
      </c>
      <c r="AE3" s="15" t="s">
        <v>43</v>
      </c>
      <c r="AH3" s="56" t="s">
        <v>148</v>
      </c>
      <c r="AI3" s="56" t="s">
        <v>169</v>
      </c>
      <c r="AJ3" s="10" t="s">
        <v>154</v>
      </c>
      <c r="AK3" s="56" t="s">
        <v>174</v>
      </c>
      <c r="AM3" s="55" t="s">
        <v>176</v>
      </c>
      <c r="AN3" s="55" t="s">
        <v>148</v>
      </c>
      <c r="AO3" s="55" t="s">
        <v>165</v>
      </c>
      <c r="AP3" s="55"/>
      <c r="AQ3" s="56">
        <v>620</v>
      </c>
      <c r="AR3" s="56" t="str">
        <f t="shared" ref="AR3:AR45" si="0">AM3&amp;AN3&amp;AO3&amp;AP3</f>
        <v>□レストラン□朝食□中学生以上</v>
      </c>
      <c r="AS3" s="56">
        <v>620</v>
      </c>
      <c r="AU3" s="10" t="s">
        <v>75</v>
      </c>
      <c r="AV3" s="15" t="s">
        <v>43</v>
      </c>
      <c r="AX3" s="10" t="s">
        <v>75</v>
      </c>
      <c r="AY3" s="15" t="s">
        <v>43</v>
      </c>
    </row>
    <row r="4" spans="1:51" x14ac:dyDescent="0.15">
      <c r="A4" s="9" t="s">
        <v>104</v>
      </c>
      <c r="B4" s="4"/>
      <c r="C4" s="10" t="s">
        <v>76</v>
      </c>
      <c r="E4" s="9" t="s">
        <v>35</v>
      </c>
      <c r="G4" s="10"/>
      <c r="H4" s="10" t="s">
        <v>107</v>
      </c>
      <c r="I4" s="17" t="s">
        <v>77</v>
      </c>
      <c r="J4" s="17" t="str">
        <f t="shared" ref="J4:J24" si="1">H4&amp;I4</f>
        <v>宿泊棟未就学児（年少以上）</v>
      </c>
      <c r="K4" s="29" t="s">
        <v>71</v>
      </c>
      <c r="M4" s="10">
        <v>2</v>
      </c>
      <c r="N4" s="10" t="s">
        <v>108</v>
      </c>
      <c r="O4" s="17" t="s">
        <v>77</v>
      </c>
      <c r="P4" s="29"/>
      <c r="Q4" s="29" t="s">
        <v>72</v>
      </c>
      <c r="R4" s="29" t="s">
        <v>73</v>
      </c>
      <c r="S4" s="10" t="str">
        <f t="shared" ref="S4:S24" si="2">N4&amp;O4&amp;P4&amp;Q4&amp;R4</f>
        <v>宿泊棟未就学児（年少以上）Xα</v>
      </c>
      <c r="T4" s="10" t="str">
        <f t="shared" ref="T4:T67" si="3">N4&amp;O4</f>
        <v>宿泊棟未就学児（年少以上）</v>
      </c>
      <c r="U4" s="12">
        <v>300</v>
      </c>
      <c r="V4" s="13" t="s">
        <v>78</v>
      </c>
      <c r="X4" s="10" t="s">
        <v>228</v>
      </c>
      <c r="Y4" s="12">
        <v>200</v>
      </c>
      <c r="AA4" s="10" t="s">
        <v>111</v>
      </c>
      <c r="AB4" s="15" t="s">
        <v>43</v>
      </c>
      <c r="AD4" s="10" t="s">
        <v>139</v>
      </c>
      <c r="AE4" s="15">
        <v>810</v>
      </c>
      <c r="AH4" s="56" t="s">
        <v>149</v>
      </c>
      <c r="AI4" s="56" t="s">
        <v>170</v>
      </c>
      <c r="AJ4" s="10" t="s">
        <v>155</v>
      </c>
      <c r="AK4" s="56" t="s">
        <v>175</v>
      </c>
      <c r="AM4" s="55" t="s">
        <v>176</v>
      </c>
      <c r="AN4" s="55" t="s">
        <v>148</v>
      </c>
      <c r="AO4" s="55" t="s">
        <v>166</v>
      </c>
      <c r="AP4" s="55"/>
      <c r="AQ4" s="56">
        <v>530</v>
      </c>
      <c r="AR4" s="56" t="str">
        <f t="shared" si="0"/>
        <v>□レストラン□朝食□小学生</v>
      </c>
      <c r="AS4" s="56">
        <v>530</v>
      </c>
      <c r="AU4" s="10" t="s">
        <v>185</v>
      </c>
      <c r="AV4" s="10">
        <v>100</v>
      </c>
      <c r="AX4" s="10" t="s">
        <v>199</v>
      </c>
      <c r="AY4" s="10">
        <v>280</v>
      </c>
    </row>
    <row r="5" spans="1:51" x14ac:dyDescent="0.15">
      <c r="A5" s="9" t="s">
        <v>105</v>
      </c>
      <c r="B5" s="4"/>
      <c r="C5" s="10" t="s">
        <v>77</v>
      </c>
      <c r="E5" s="9"/>
      <c r="G5" s="10"/>
      <c r="H5" s="10" t="s">
        <v>107</v>
      </c>
      <c r="I5" s="17" t="s">
        <v>79</v>
      </c>
      <c r="J5" s="17" t="str">
        <f t="shared" si="1"/>
        <v>宿泊棟小学生</v>
      </c>
      <c r="K5" s="29" t="s">
        <v>71</v>
      </c>
      <c r="M5" s="10">
        <v>3</v>
      </c>
      <c r="N5" s="10" t="s">
        <v>108</v>
      </c>
      <c r="O5" s="17" t="s">
        <v>79</v>
      </c>
      <c r="P5" s="29"/>
      <c r="Q5" s="29" t="s">
        <v>72</v>
      </c>
      <c r="R5" s="29" t="s">
        <v>73</v>
      </c>
      <c r="S5" s="10" t="str">
        <f t="shared" si="2"/>
        <v>宿泊棟小学生Xα</v>
      </c>
      <c r="T5" s="10" t="str">
        <f t="shared" si="3"/>
        <v>宿泊棟小学生</v>
      </c>
      <c r="U5" s="12">
        <v>600</v>
      </c>
      <c r="V5" s="13" t="s">
        <v>78</v>
      </c>
      <c r="X5" s="10" t="s">
        <v>227</v>
      </c>
      <c r="Y5" s="12">
        <v>500</v>
      </c>
      <c r="AA5" s="10" t="s">
        <v>127</v>
      </c>
      <c r="AB5" s="12">
        <v>1500</v>
      </c>
      <c r="AD5" s="10"/>
      <c r="AE5" s="12"/>
      <c r="AH5" s="56" t="s">
        <v>150</v>
      </c>
      <c r="AI5" s="56" t="s">
        <v>171</v>
      </c>
      <c r="AJ5" s="56"/>
      <c r="AK5" s="10"/>
      <c r="AM5" s="55" t="s">
        <v>176</v>
      </c>
      <c r="AN5" s="55" t="s">
        <v>148</v>
      </c>
      <c r="AO5" s="55" t="s">
        <v>233</v>
      </c>
      <c r="AP5" s="55"/>
      <c r="AQ5" s="56">
        <v>390</v>
      </c>
      <c r="AR5" s="56" t="str">
        <f t="shared" si="0"/>
        <v>□レストラン□朝食□３歳から未就学児</v>
      </c>
      <c r="AS5" s="56">
        <v>390</v>
      </c>
      <c r="AU5" s="56" t="s">
        <v>186</v>
      </c>
      <c r="AV5" s="10">
        <v>130</v>
      </c>
      <c r="AX5" s="10" t="s">
        <v>200</v>
      </c>
      <c r="AY5" s="10">
        <v>290</v>
      </c>
    </row>
    <row r="6" spans="1:51" ht="13.5" customHeight="1" x14ac:dyDescent="0.15">
      <c r="A6" s="9" t="s">
        <v>106</v>
      </c>
      <c r="B6" s="4"/>
      <c r="C6" s="10" t="s">
        <v>33</v>
      </c>
      <c r="G6" s="10"/>
      <c r="H6" s="10" t="s">
        <v>107</v>
      </c>
      <c r="I6" s="17" t="s">
        <v>80</v>
      </c>
      <c r="J6" s="17" t="str">
        <f t="shared" si="1"/>
        <v>宿泊棟中学生</v>
      </c>
      <c r="K6" s="29" t="s">
        <v>71</v>
      </c>
      <c r="M6" s="10">
        <v>4</v>
      </c>
      <c r="N6" s="10" t="s">
        <v>108</v>
      </c>
      <c r="O6" s="17" t="s">
        <v>80</v>
      </c>
      <c r="P6" s="29"/>
      <c r="Q6" s="29" t="s">
        <v>72</v>
      </c>
      <c r="R6" s="29" t="s">
        <v>73</v>
      </c>
      <c r="S6" s="10" t="str">
        <f t="shared" si="2"/>
        <v>宿泊棟中学生Xα</v>
      </c>
      <c r="T6" s="10" t="str">
        <f t="shared" si="3"/>
        <v>宿泊棟中学生</v>
      </c>
      <c r="U6" s="12">
        <v>600</v>
      </c>
      <c r="V6" s="13" t="s">
        <v>78</v>
      </c>
      <c r="X6" s="10" t="s">
        <v>113</v>
      </c>
      <c r="Y6" s="12">
        <v>200</v>
      </c>
      <c r="AA6" s="10" t="s">
        <v>128</v>
      </c>
      <c r="AB6" s="12">
        <v>750</v>
      </c>
      <c r="AD6" s="10"/>
      <c r="AE6" s="12"/>
      <c r="AH6" s="10"/>
      <c r="AI6" s="56" t="s">
        <v>172</v>
      </c>
      <c r="AJ6" s="10"/>
      <c r="AK6" s="10"/>
      <c r="AM6" s="55" t="s">
        <v>176</v>
      </c>
      <c r="AN6" s="55" t="s">
        <v>149</v>
      </c>
      <c r="AO6" s="55" t="s">
        <v>165</v>
      </c>
      <c r="AP6" s="55"/>
      <c r="AQ6" s="56">
        <v>820</v>
      </c>
      <c r="AR6" s="56" t="str">
        <f t="shared" si="0"/>
        <v>□レストラン□昼食□中学生以上</v>
      </c>
      <c r="AS6" s="56">
        <v>820</v>
      </c>
      <c r="AU6" s="56" t="s">
        <v>187</v>
      </c>
      <c r="AV6" s="10">
        <v>160</v>
      </c>
      <c r="AX6" s="10" t="s">
        <v>201</v>
      </c>
      <c r="AY6" s="10">
        <v>420</v>
      </c>
    </row>
    <row r="7" spans="1:51" x14ac:dyDescent="0.15">
      <c r="B7" s="4"/>
      <c r="C7" s="10" t="s">
        <v>37</v>
      </c>
      <c r="G7" s="10"/>
      <c r="H7" s="10" t="s">
        <v>107</v>
      </c>
      <c r="I7" s="17" t="s">
        <v>81</v>
      </c>
      <c r="J7" s="17" t="str">
        <f t="shared" si="1"/>
        <v>宿泊棟高校生</v>
      </c>
      <c r="K7" s="29" t="s">
        <v>71</v>
      </c>
      <c r="M7" s="10">
        <v>5</v>
      </c>
      <c r="N7" s="10" t="s">
        <v>108</v>
      </c>
      <c r="O7" s="17" t="s">
        <v>81</v>
      </c>
      <c r="P7" s="29"/>
      <c r="Q7" s="29" t="s">
        <v>72</v>
      </c>
      <c r="R7" s="29" t="s">
        <v>73</v>
      </c>
      <c r="S7" s="10" t="str">
        <f t="shared" si="2"/>
        <v>宿泊棟高校生Xα</v>
      </c>
      <c r="T7" s="10" t="str">
        <f t="shared" si="3"/>
        <v>宿泊棟高校生</v>
      </c>
      <c r="U7" s="12">
        <v>600</v>
      </c>
      <c r="V7" s="13" t="s">
        <v>78</v>
      </c>
      <c r="X7" s="10" t="s">
        <v>114</v>
      </c>
      <c r="Y7" s="12">
        <v>170</v>
      </c>
      <c r="AA7" s="10" t="s">
        <v>129</v>
      </c>
      <c r="AB7" s="12">
        <v>300</v>
      </c>
      <c r="AD7" s="10"/>
      <c r="AE7" s="12"/>
      <c r="AH7" s="10"/>
      <c r="AI7" s="10"/>
      <c r="AJ7" s="10"/>
      <c r="AK7" s="10"/>
      <c r="AM7" s="55" t="s">
        <v>176</v>
      </c>
      <c r="AN7" s="55" t="s">
        <v>149</v>
      </c>
      <c r="AO7" s="55" t="s">
        <v>166</v>
      </c>
      <c r="AP7" s="55"/>
      <c r="AQ7" s="56">
        <v>720</v>
      </c>
      <c r="AR7" s="56" t="str">
        <f t="shared" si="0"/>
        <v>□レストラン□昼食□小学生</v>
      </c>
      <c r="AS7" s="56">
        <v>720</v>
      </c>
      <c r="AU7" s="56" t="s">
        <v>188</v>
      </c>
      <c r="AV7" s="56">
        <v>500</v>
      </c>
      <c r="AX7" s="10" t="s">
        <v>202</v>
      </c>
      <c r="AY7" s="56">
        <v>300</v>
      </c>
    </row>
    <row r="8" spans="1:51" ht="13.5" customHeight="1" x14ac:dyDescent="0.15">
      <c r="B8" s="4"/>
      <c r="C8" s="10" t="s">
        <v>82</v>
      </c>
      <c r="G8" s="10"/>
      <c r="H8" s="10" t="s">
        <v>107</v>
      </c>
      <c r="I8" s="17" t="s">
        <v>83</v>
      </c>
      <c r="J8" s="17" t="str">
        <f t="shared" si="1"/>
        <v>宿泊棟中等教育学校生</v>
      </c>
      <c r="K8" s="29" t="s">
        <v>71</v>
      </c>
      <c r="M8" s="10">
        <v>6</v>
      </c>
      <c r="N8" s="10" t="s">
        <v>108</v>
      </c>
      <c r="O8" s="17" t="s">
        <v>83</v>
      </c>
      <c r="P8" s="29"/>
      <c r="Q8" s="29" t="s">
        <v>72</v>
      </c>
      <c r="R8" s="29" t="s">
        <v>73</v>
      </c>
      <c r="S8" s="10" t="str">
        <f t="shared" si="2"/>
        <v>宿泊棟中等教育学校生Xα</v>
      </c>
      <c r="T8" s="10" t="str">
        <f t="shared" si="3"/>
        <v>宿泊棟中等教育学校生</v>
      </c>
      <c r="U8" s="12">
        <v>600</v>
      </c>
      <c r="V8" s="13" t="s">
        <v>78</v>
      </c>
      <c r="X8" s="10" t="s">
        <v>115</v>
      </c>
      <c r="Y8" s="12">
        <v>1030</v>
      </c>
      <c r="AA8" s="10" t="s">
        <v>130</v>
      </c>
      <c r="AB8" s="12">
        <v>600</v>
      </c>
      <c r="AD8" s="10"/>
      <c r="AE8" s="12"/>
      <c r="AH8" s="10"/>
      <c r="AI8" s="10"/>
      <c r="AJ8" s="10"/>
      <c r="AK8" s="10"/>
      <c r="AM8" s="55" t="s">
        <v>176</v>
      </c>
      <c r="AN8" s="55" t="s">
        <v>149</v>
      </c>
      <c r="AO8" s="55" t="s">
        <v>233</v>
      </c>
      <c r="AP8" s="55"/>
      <c r="AQ8" s="56">
        <v>460</v>
      </c>
      <c r="AR8" s="56" t="str">
        <f t="shared" si="0"/>
        <v>□レストラン□昼食□３歳から未就学児</v>
      </c>
      <c r="AS8" s="56">
        <v>460</v>
      </c>
      <c r="AU8" s="56" t="s">
        <v>189</v>
      </c>
      <c r="AV8" s="56">
        <v>130</v>
      </c>
      <c r="AX8" s="56" t="s">
        <v>230</v>
      </c>
      <c r="AY8" s="56">
        <v>15</v>
      </c>
    </row>
    <row r="9" spans="1:51" x14ac:dyDescent="0.15">
      <c r="C9" s="10" t="s">
        <v>84</v>
      </c>
      <c r="G9" s="10"/>
      <c r="H9" s="10" t="s">
        <v>107</v>
      </c>
      <c r="I9" s="17" t="s">
        <v>85</v>
      </c>
      <c r="J9" s="17" t="str">
        <f t="shared" si="1"/>
        <v>宿泊棟専修学校生、各種学校生</v>
      </c>
      <c r="K9" s="29" t="s">
        <v>71</v>
      </c>
      <c r="M9" s="10">
        <v>7</v>
      </c>
      <c r="N9" s="10" t="s">
        <v>108</v>
      </c>
      <c r="O9" s="17" t="s">
        <v>85</v>
      </c>
      <c r="P9" s="29"/>
      <c r="Q9" s="29" t="s">
        <v>72</v>
      </c>
      <c r="R9" s="29" t="s">
        <v>73</v>
      </c>
      <c r="S9" s="10" t="str">
        <f t="shared" si="2"/>
        <v>宿泊棟専修学校生、各種学校生Xα</v>
      </c>
      <c r="T9" s="10" t="str">
        <f t="shared" si="3"/>
        <v>宿泊棟専修学校生、各種学校生</v>
      </c>
      <c r="U9" s="12">
        <v>600</v>
      </c>
      <c r="V9" s="13" t="s">
        <v>78</v>
      </c>
      <c r="X9" s="10" t="s">
        <v>116</v>
      </c>
      <c r="Y9" s="12">
        <v>2500</v>
      </c>
      <c r="AA9" s="10" t="s">
        <v>131</v>
      </c>
      <c r="AB9" s="12">
        <v>900</v>
      </c>
      <c r="AD9" s="10"/>
      <c r="AE9" s="12"/>
      <c r="AH9" s="10" t="s">
        <v>146</v>
      </c>
      <c r="AI9" s="10"/>
      <c r="AJ9" s="56"/>
      <c r="AK9" s="56"/>
      <c r="AM9" s="55" t="s">
        <v>176</v>
      </c>
      <c r="AN9" s="55" t="s">
        <v>150</v>
      </c>
      <c r="AO9" s="55" t="s">
        <v>165</v>
      </c>
      <c r="AP9" s="55"/>
      <c r="AQ9" s="56">
        <v>930</v>
      </c>
      <c r="AR9" s="56" t="str">
        <f t="shared" si="0"/>
        <v>□レストラン□夕食□中学生以上</v>
      </c>
      <c r="AS9" s="56">
        <v>930</v>
      </c>
      <c r="AU9" s="56" t="s">
        <v>190</v>
      </c>
      <c r="AV9" s="56">
        <v>140</v>
      </c>
      <c r="AX9" s="56" t="s">
        <v>231</v>
      </c>
      <c r="AY9" s="56">
        <v>30</v>
      </c>
    </row>
    <row r="10" spans="1:51" ht="13.5" customHeight="1" x14ac:dyDescent="0.15">
      <c r="C10" s="10" t="s">
        <v>86</v>
      </c>
      <c r="G10" s="10"/>
      <c r="H10" s="10" t="s">
        <v>107</v>
      </c>
      <c r="I10" s="17" t="s">
        <v>87</v>
      </c>
      <c r="J10" s="17" t="str">
        <f t="shared" si="1"/>
        <v>宿泊棟大学生（短大、高専）</v>
      </c>
      <c r="K10" s="29" t="s">
        <v>88</v>
      </c>
      <c r="M10" s="10">
        <v>8</v>
      </c>
      <c r="N10" s="10" t="s">
        <v>108</v>
      </c>
      <c r="O10" s="17" t="s">
        <v>87</v>
      </c>
      <c r="P10" s="29"/>
      <c r="Q10" s="29" t="s">
        <v>72</v>
      </c>
      <c r="R10" s="29" t="s">
        <v>73</v>
      </c>
      <c r="S10" s="10" t="str">
        <f t="shared" si="2"/>
        <v>宿泊棟大学生（短大、高専）Xα</v>
      </c>
      <c r="T10" s="10" t="str">
        <f t="shared" si="3"/>
        <v>宿泊棟大学生（短大、高専）</v>
      </c>
      <c r="U10" s="12">
        <v>1200</v>
      </c>
      <c r="V10" s="13" t="s">
        <v>89</v>
      </c>
      <c r="X10" s="10" t="s">
        <v>117</v>
      </c>
      <c r="Y10" s="15">
        <v>80</v>
      </c>
      <c r="AA10" s="10" t="s">
        <v>132</v>
      </c>
      <c r="AB10" s="15">
        <v>1200</v>
      </c>
      <c r="AD10" s="10"/>
      <c r="AE10" s="15"/>
      <c r="AH10" s="54" t="s">
        <v>148</v>
      </c>
      <c r="AI10" s="54" t="s">
        <v>149</v>
      </c>
      <c r="AJ10" s="54" t="s">
        <v>150</v>
      </c>
      <c r="AK10" s="56"/>
      <c r="AM10" s="55" t="s">
        <v>176</v>
      </c>
      <c r="AN10" s="55" t="s">
        <v>150</v>
      </c>
      <c r="AO10" s="55" t="s">
        <v>166</v>
      </c>
      <c r="AP10" s="55"/>
      <c r="AQ10" s="56">
        <v>810</v>
      </c>
      <c r="AR10" s="56" t="str">
        <f t="shared" si="0"/>
        <v>□レストラン□夕食□小学生</v>
      </c>
      <c r="AS10" s="56">
        <v>810</v>
      </c>
      <c r="AU10" s="56" t="s">
        <v>191</v>
      </c>
      <c r="AV10" s="63">
        <v>2500</v>
      </c>
      <c r="AX10" s="56" t="s">
        <v>203</v>
      </c>
      <c r="AY10" s="63">
        <v>30</v>
      </c>
    </row>
    <row r="11" spans="1:51" x14ac:dyDescent="0.15">
      <c r="C11" s="10" t="s">
        <v>87</v>
      </c>
      <c r="G11" s="10"/>
      <c r="H11" s="10" t="s">
        <v>107</v>
      </c>
      <c r="I11" s="17" t="s">
        <v>40</v>
      </c>
      <c r="J11" s="17" t="str">
        <f t="shared" si="1"/>
        <v>宿泊棟29歳以下</v>
      </c>
      <c r="K11" s="29" t="s">
        <v>88</v>
      </c>
      <c r="M11" s="10">
        <v>9</v>
      </c>
      <c r="N11" s="10" t="s">
        <v>108</v>
      </c>
      <c r="O11" s="17" t="s">
        <v>40</v>
      </c>
      <c r="P11" s="29"/>
      <c r="Q11" s="29" t="s">
        <v>72</v>
      </c>
      <c r="R11" s="29" t="s">
        <v>73</v>
      </c>
      <c r="S11" s="10" t="str">
        <f t="shared" si="2"/>
        <v>宿泊棟29歳以下Xα</v>
      </c>
      <c r="T11" s="10" t="str">
        <f t="shared" si="3"/>
        <v>宿泊棟29歳以下</v>
      </c>
      <c r="U11" s="12">
        <v>1200</v>
      </c>
      <c r="V11" s="13" t="s">
        <v>74</v>
      </c>
      <c r="X11" s="10" t="s">
        <v>118</v>
      </c>
      <c r="Y11" s="12">
        <v>80</v>
      </c>
      <c r="AA11" s="10" t="s">
        <v>112</v>
      </c>
      <c r="AB11" s="15" t="s">
        <v>43</v>
      </c>
      <c r="AD11" s="10"/>
      <c r="AE11" s="12"/>
      <c r="AH11" s="10" t="s">
        <v>165</v>
      </c>
      <c r="AI11" s="10" t="s">
        <v>165</v>
      </c>
      <c r="AJ11" s="56" t="s">
        <v>165</v>
      </c>
      <c r="AK11" s="56"/>
      <c r="AM11" s="55" t="s">
        <v>176</v>
      </c>
      <c r="AN11" s="55" t="s">
        <v>150</v>
      </c>
      <c r="AO11" s="55" t="s">
        <v>233</v>
      </c>
      <c r="AP11" s="55"/>
      <c r="AQ11" s="56">
        <v>580</v>
      </c>
      <c r="AR11" s="56" t="str">
        <f t="shared" si="0"/>
        <v>□レストラン□夕食□３歳から未就学児</v>
      </c>
      <c r="AS11" s="56">
        <v>580</v>
      </c>
      <c r="AU11" s="56" t="s">
        <v>192</v>
      </c>
      <c r="AV11" s="56">
        <v>350</v>
      </c>
      <c r="AX11" s="56" t="s">
        <v>204</v>
      </c>
      <c r="AY11" s="56">
        <v>180</v>
      </c>
    </row>
    <row r="12" spans="1:51" ht="13.5" customHeight="1" x14ac:dyDescent="0.15">
      <c r="C12" s="10" t="s">
        <v>90</v>
      </c>
      <c r="G12" s="10"/>
      <c r="H12" s="10" t="s">
        <v>107</v>
      </c>
      <c r="I12" s="17" t="s">
        <v>39</v>
      </c>
      <c r="J12" s="17" t="str">
        <f t="shared" si="1"/>
        <v>宿泊棟30歳以上</v>
      </c>
      <c r="K12" s="29" t="s">
        <v>88</v>
      </c>
      <c r="M12" s="10">
        <v>10</v>
      </c>
      <c r="N12" s="10" t="s">
        <v>108</v>
      </c>
      <c r="O12" s="17" t="s">
        <v>39</v>
      </c>
      <c r="P12" s="29"/>
      <c r="Q12" s="29" t="s">
        <v>72</v>
      </c>
      <c r="R12" s="29" t="s">
        <v>73</v>
      </c>
      <c r="S12" s="10" t="str">
        <f t="shared" si="2"/>
        <v>宿泊棟30歳以上Xα</v>
      </c>
      <c r="T12" s="10" t="str">
        <f t="shared" si="3"/>
        <v>宿泊棟30歳以上</v>
      </c>
      <c r="U12" s="12">
        <v>1200</v>
      </c>
      <c r="V12" s="13" t="s">
        <v>74</v>
      </c>
      <c r="X12" s="10" t="s">
        <v>119</v>
      </c>
      <c r="Y12" s="12">
        <v>130</v>
      </c>
      <c r="AA12" s="10" t="s">
        <v>133</v>
      </c>
      <c r="AB12" s="12">
        <v>6000</v>
      </c>
      <c r="AD12" s="10"/>
      <c r="AE12" s="12"/>
      <c r="AH12" s="10" t="s">
        <v>166</v>
      </c>
      <c r="AI12" s="10" t="s">
        <v>166</v>
      </c>
      <c r="AJ12" s="56" t="s">
        <v>166</v>
      </c>
      <c r="AK12" s="56"/>
      <c r="AL12" s="53"/>
      <c r="AM12" s="57" t="s">
        <v>179</v>
      </c>
      <c r="AN12" s="57" t="s">
        <v>169</v>
      </c>
      <c r="AO12" s="57"/>
      <c r="AP12" s="57"/>
      <c r="AQ12" s="56">
        <v>570</v>
      </c>
      <c r="AR12" s="56" t="str">
        <f t="shared" si="0"/>
        <v>△お弁当△幕の内弁当【A】</v>
      </c>
      <c r="AS12" s="56">
        <v>570</v>
      </c>
      <c r="AU12" s="56" t="s">
        <v>193</v>
      </c>
      <c r="AV12" s="56">
        <v>340</v>
      </c>
      <c r="AW12" s="61"/>
      <c r="AX12" s="56" t="s">
        <v>205</v>
      </c>
      <c r="AY12" s="56">
        <v>250</v>
      </c>
    </row>
    <row r="13" spans="1:51" x14ac:dyDescent="0.15">
      <c r="C13" s="10" t="s">
        <v>91</v>
      </c>
      <c r="G13" s="10"/>
      <c r="H13" s="10" t="s">
        <v>107</v>
      </c>
      <c r="I13" s="17" t="s">
        <v>36</v>
      </c>
      <c r="J13" s="17" t="str">
        <f t="shared" si="1"/>
        <v>宿泊棟指導者・関係者</v>
      </c>
      <c r="K13" s="29" t="s">
        <v>88</v>
      </c>
      <c r="M13" s="10">
        <v>11</v>
      </c>
      <c r="N13" s="10" t="s">
        <v>108</v>
      </c>
      <c r="O13" s="17" t="s">
        <v>36</v>
      </c>
      <c r="P13" s="29"/>
      <c r="Q13" s="29" t="s">
        <v>72</v>
      </c>
      <c r="R13" s="29" t="s">
        <v>73</v>
      </c>
      <c r="S13" s="10" t="str">
        <f t="shared" si="2"/>
        <v>宿泊棟指導者・関係者Xα</v>
      </c>
      <c r="T13" s="10" t="str">
        <f t="shared" si="3"/>
        <v>宿泊棟指導者・関係者</v>
      </c>
      <c r="U13" s="12">
        <v>1200</v>
      </c>
      <c r="V13" s="13" t="s">
        <v>74</v>
      </c>
      <c r="X13" s="10" t="s">
        <v>120</v>
      </c>
      <c r="Y13" s="12">
        <v>170</v>
      </c>
      <c r="AA13" s="10" t="s">
        <v>134</v>
      </c>
      <c r="AB13" s="12">
        <v>3000</v>
      </c>
      <c r="AD13" s="10"/>
      <c r="AE13" s="12"/>
      <c r="AH13" s="10" t="s">
        <v>233</v>
      </c>
      <c r="AI13" s="10" t="s">
        <v>233</v>
      </c>
      <c r="AJ13" s="56" t="s">
        <v>233</v>
      </c>
      <c r="AK13" s="56"/>
      <c r="AL13" s="48"/>
      <c r="AM13" s="57" t="s">
        <v>179</v>
      </c>
      <c r="AN13" s="57" t="s">
        <v>170</v>
      </c>
      <c r="AO13" s="57"/>
      <c r="AP13" s="57"/>
      <c r="AQ13" s="56">
        <v>570</v>
      </c>
      <c r="AR13" s="56" t="str">
        <f t="shared" si="0"/>
        <v>△お弁当△幕の内弁当【B】</v>
      </c>
      <c r="AS13" s="56">
        <v>570</v>
      </c>
      <c r="AU13" s="56" t="s">
        <v>194</v>
      </c>
      <c r="AV13" s="56">
        <v>100</v>
      </c>
      <c r="AW13" s="61"/>
      <c r="AX13" s="56" t="s">
        <v>206</v>
      </c>
      <c r="AY13" s="56">
        <v>110</v>
      </c>
    </row>
    <row r="14" spans="1:51" x14ac:dyDescent="0.15">
      <c r="C14" s="10" t="s">
        <v>36</v>
      </c>
      <c r="G14" s="10"/>
      <c r="H14" s="10" t="s">
        <v>105</v>
      </c>
      <c r="I14" s="17" t="s">
        <v>70</v>
      </c>
      <c r="J14" s="17" t="str">
        <f t="shared" si="1"/>
        <v>キャンプセンター未就学児（年少未満）</v>
      </c>
      <c r="K14" s="29" t="s">
        <v>71</v>
      </c>
      <c r="M14" s="10">
        <v>12</v>
      </c>
      <c r="N14" s="10" t="s">
        <v>108</v>
      </c>
      <c r="O14" s="11" t="s">
        <v>70</v>
      </c>
      <c r="P14" s="26"/>
      <c r="Q14" s="26" t="s">
        <v>92</v>
      </c>
      <c r="R14" s="26" t="s">
        <v>73</v>
      </c>
      <c r="S14" s="10" t="str">
        <f t="shared" si="2"/>
        <v>宿泊棟未就学児（年少未満）Yα</v>
      </c>
      <c r="T14" s="10" t="str">
        <f t="shared" si="3"/>
        <v>宿泊棟未就学児（年少未満）</v>
      </c>
      <c r="U14" s="12">
        <v>0</v>
      </c>
      <c r="V14" s="13" t="s">
        <v>74</v>
      </c>
      <c r="X14" s="10" t="s">
        <v>121</v>
      </c>
      <c r="Y14" s="15">
        <v>50</v>
      </c>
      <c r="AA14" s="10" t="s">
        <v>135</v>
      </c>
      <c r="AB14" s="15">
        <v>1200</v>
      </c>
      <c r="AD14" s="10"/>
      <c r="AE14" s="15"/>
      <c r="AH14" s="10"/>
      <c r="AI14" s="10"/>
      <c r="AJ14" s="56"/>
      <c r="AK14" s="56"/>
      <c r="AL14" s="53"/>
      <c r="AM14" s="57" t="s">
        <v>179</v>
      </c>
      <c r="AN14" s="57" t="s">
        <v>171</v>
      </c>
      <c r="AO14" s="57"/>
      <c r="AP14" s="57"/>
      <c r="AQ14" s="56">
        <v>470</v>
      </c>
      <c r="AR14" s="56" t="str">
        <f t="shared" si="0"/>
        <v>△お弁当△おかずおむすびセット</v>
      </c>
      <c r="AS14" s="56">
        <v>470</v>
      </c>
      <c r="AU14" s="56" t="s">
        <v>195</v>
      </c>
      <c r="AV14" s="56">
        <v>160</v>
      </c>
      <c r="AW14" s="61"/>
      <c r="AX14" s="56" t="s">
        <v>207</v>
      </c>
      <c r="AY14" s="56">
        <v>20</v>
      </c>
    </row>
    <row r="15" spans="1:51" x14ac:dyDescent="0.15">
      <c r="G15" s="10"/>
      <c r="H15" s="10" t="s">
        <v>105</v>
      </c>
      <c r="I15" s="17" t="s">
        <v>77</v>
      </c>
      <c r="J15" s="17" t="str">
        <f t="shared" si="1"/>
        <v>キャンプセンター未就学児（年少以上）</v>
      </c>
      <c r="K15" s="29" t="s">
        <v>71</v>
      </c>
      <c r="M15" s="10">
        <v>13</v>
      </c>
      <c r="N15" s="10" t="s">
        <v>108</v>
      </c>
      <c r="O15" s="11" t="s">
        <v>77</v>
      </c>
      <c r="P15" s="26"/>
      <c r="Q15" s="26" t="s">
        <v>92</v>
      </c>
      <c r="R15" s="26" t="s">
        <v>73</v>
      </c>
      <c r="S15" s="10" t="str">
        <f t="shared" si="2"/>
        <v>宿泊棟未就学児（年少以上）Yα</v>
      </c>
      <c r="T15" s="10" t="str">
        <f t="shared" si="3"/>
        <v>宿泊棟未就学児（年少以上）</v>
      </c>
      <c r="U15" s="12">
        <v>300</v>
      </c>
      <c r="V15" s="13" t="s">
        <v>78</v>
      </c>
      <c r="X15" s="10" t="s">
        <v>122</v>
      </c>
      <c r="Y15" s="12">
        <v>50</v>
      </c>
      <c r="AA15" s="10" t="s">
        <v>136</v>
      </c>
      <c r="AB15" s="12">
        <v>2400</v>
      </c>
      <c r="AD15" s="10"/>
      <c r="AE15" s="12"/>
      <c r="AH15" s="10"/>
      <c r="AI15" s="10"/>
      <c r="AJ15" s="56"/>
      <c r="AK15" s="56"/>
      <c r="AL15" s="53"/>
      <c r="AM15" s="57" t="s">
        <v>179</v>
      </c>
      <c r="AN15" s="57" t="s">
        <v>172</v>
      </c>
      <c r="AO15" s="57"/>
      <c r="AP15" s="57"/>
      <c r="AQ15" s="56">
        <v>410</v>
      </c>
      <c r="AR15" s="56" t="str">
        <f t="shared" si="0"/>
        <v>△お弁当△パンセット</v>
      </c>
      <c r="AS15" s="56">
        <v>410</v>
      </c>
      <c r="AW15" s="61"/>
      <c r="AX15" s="62" t="s">
        <v>208</v>
      </c>
      <c r="AY15" s="56">
        <v>20</v>
      </c>
    </row>
    <row r="16" spans="1:51" x14ac:dyDescent="0.15">
      <c r="G16" s="10"/>
      <c r="H16" s="10" t="s">
        <v>105</v>
      </c>
      <c r="I16" s="17" t="s">
        <v>79</v>
      </c>
      <c r="J16" s="17" t="str">
        <f t="shared" si="1"/>
        <v>キャンプセンター小学生</v>
      </c>
      <c r="K16" s="29" t="s">
        <v>71</v>
      </c>
      <c r="M16" s="10">
        <v>14</v>
      </c>
      <c r="N16" s="10" t="s">
        <v>108</v>
      </c>
      <c r="O16" s="11" t="s">
        <v>79</v>
      </c>
      <c r="P16" s="26"/>
      <c r="Q16" s="26" t="s">
        <v>92</v>
      </c>
      <c r="R16" s="26" t="s">
        <v>73</v>
      </c>
      <c r="S16" s="10" t="str">
        <f t="shared" si="2"/>
        <v>宿泊棟小学生Yα</v>
      </c>
      <c r="T16" s="10" t="str">
        <f t="shared" si="3"/>
        <v>宿泊棟小学生</v>
      </c>
      <c r="U16" s="12">
        <v>600</v>
      </c>
      <c r="V16" s="13" t="s">
        <v>78</v>
      </c>
      <c r="X16" s="10" t="s">
        <v>123</v>
      </c>
      <c r="Y16" s="12">
        <v>50</v>
      </c>
      <c r="AA16" s="10" t="s">
        <v>137</v>
      </c>
      <c r="AB16" s="12">
        <v>3600</v>
      </c>
      <c r="AD16" s="10"/>
      <c r="AE16" s="12"/>
      <c r="AH16" s="10"/>
      <c r="AI16" s="10"/>
      <c r="AJ16" s="56"/>
      <c r="AK16" s="56"/>
      <c r="AL16" s="53"/>
      <c r="AM16" s="14" t="s">
        <v>156</v>
      </c>
      <c r="AN16" s="14" t="s">
        <v>154</v>
      </c>
      <c r="AO16" s="14" t="s">
        <v>151</v>
      </c>
      <c r="AP16" s="14" t="s">
        <v>162</v>
      </c>
      <c r="AQ16" s="56">
        <v>510</v>
      </c>
      <c r="AR16" s="56" t="str">
        <f t="shared" si="0"/>
        <v>〇野外炊飯〇集団宿泊【小学校】での利用〇朝食〇焼き魚</v>
      </c>
      <c r="AS16" s="56">
        <v>510</v>
      </c>
      <c r="AW16" s="61"/>
      <c r="AX16" s="62" t="s">
        <v>209</v>
      </c>
      <c r="AY16" s="56">
        <v>300</v>
      </c>
    </row>
    <row r="17" spans="1:51" x14ac:dyDescent="0.15">
      <c r="G17" s="10"/>
      <c r="H17" s="10" t="s">
        <v>105</v>
      </c>
      <c r="I17" s="17" t="s">
        <v>80</v>
      </c>
      <c r="J17" s="17" t="str">
        <f t="shared" si="1"/>
        <v>キャンプセンター中学生</v>
      </c>
      <c r="K17" s="29" t="s">
        <v>71</v>
      </c>
      <c r="M17" s="10">
        <v>15</v>
      </c>
      <c r="N17" s="10" t="s">
        <v>108</v>
      </c>
      <c r="O17" s="11" t="s">
        <v>80</v>
      </c>
      <c r="P17" s="26"/>
      <c r="Q17" s="26" t="s">
        <v>92</v>
      </c>
      <c r="R17" s="26" t="s">
        <v>73</v>
      </c>
      <c r="S17" s="10" t="str">
        <f t="shared" si="2"/>
        <v>宿泊棟中学生Yα</v>
      </c>
      <c r="T17" s="10" t="str">
        <f t="shared" si="3"/>
        <v>宿泊棟中学生</v>
      </c>
      <c r="U17" s="12">
        <v>600</v>
      </c>
      <c r="V17" s="13" t="s">
        <v>78</v>
      </c>
      <c r="X17" s="10" t="s">
        <v>124</v>
      </c>
      <c r="Y17" s="12">
        <v>50</v>
      </c>
      <c r="AA17" s="10" t="s">
        <v>138</v>
      </c>
      <c r="AB17" s="12">
        <v>4800</v>
      </c>
      <c r="AD17" s="10"/>
      <c r="AE17" s="12"/>
      <c r="AH17" s="56" t="s">
        <v>147</v>
      </c>
      <c r="AI17" s="56"/>
      <c r="AJ17" s="56"/>
      <c r="AK17" s="56"/>
      <c r="AL17" s="53"/>
      <c r="AM17" s="14" t="s">
        <v>156</v>
      </c>
      <c r="AN17" s="14" t="s">
        <v>154</v>
      </c>
      <c r="AO17" s="14" t="s">
        <v>151</v>
      </c>
      <c r="AP17" s="14" t="s">
        <v>163</v>
      </c>
      <c r="AQ17" s="56">
        <v>510</v>
      </c>
      <c r="AR17" s="56" t="str">
        <f t="shared" si="0"/>
        <v>〇野外炊飯〇集団宿泊【小学校】での利用〇朝食〇目玉焼き</v>
      </c>
      <c r="AS17" s="56">
        <v>510</v>
      </c>
      <c r="AW17" s="61"/>
      <c r="AX17" s="62" t="s">
        <v>210</v>
      </c>
      <c r="AY17" s="56">
        <v>60</v>
      </c>
    </row>
    <row r="18" spans="1:51" x14ac:dyDescent="0.15">
      <c r="G18" s="10"/>
      <c r="H18" s="10" t="s">
        <v>105</v>
      </c>
      <c r="I18" s="17" t="s">
        <v>81</v>
      </c>
      <c r="J18" s="17" t="str">
        <f t="shared" si="1"/>
        <v>キャンプセンター高校生</v>
      </c>
      <c r="K18" s="29" t="s">
        <v>71</v>
      </c>
      <c r="M18" s="10">
        <v>16</v>
      </c>
      <c r="N18" s="10" t="s">
        <v>108</v>
      </c>
      <c r="O18" s="11" t="s">
        <v>81</v>
      </c>
      <c r="P18" s="26"/>
      <c r="Q18" s="26" t="s">
        <v>92</v>
      </c>
      <c r="R18" s="26" t="s">
        <v>73</v>
      </c>
      <c r="S18" s="10" t="str">
        <f t="shared" si="2"/>
        <v>宿泊棟高校生Yα</v>
      </c>
      <c r="T18" s="10" t="str">
        <f t="shared" si="3"/>
        <v>宿泊棟高校生</v>
      </c>
      <c r="U18" s="12">
        <v>600</v>
      </c>
      <c r="V18" s="13" t="s">
        <v>78</v>
      </c>
      <c r="X18" s="10" t="s">
        <v>125</v>
      </c>
      <c r="Y18" s="12">
        <v>6300</v>
      </c>
      <c r="AA18" s="10"/>
      <c r="AB18" s="12"/>
      <c r="AD18" s="10"/>
      <c r="AE18" s="12"/>
      <c r="AH18" s="54" t="s">
        <v>154</v>
      </c>
      <c r="AI18" s="54" t="s">
        <v>155</v>
      </c>
      <c r="AJ18" s="54"/>
      <c r="AK18" s="56"/>
      <c r="AL18" s="53"/>
      <c r="AM18" s="14" t="s">
        <v>156</v>
      </c>
      <c r="AN18" s="14" t="s">
        <v>154</v>
      </c>
      <c r="AO18" s="14" t="s">
        <v>151</v>
      </c>
      <c r="AP18" s="14" t="s">
        <v>164</v>
      </c>
      <c r="AQ18" s="56">
        <v>510</v>
      </c>
      <c r="AR18" s="56" t="str">
        <f t="shared" si="0"/>
        <v>〇野外炊飯〇集団宿泊【小学校】での利用〇朝食〇野菜炒め</v>
      </c>
      <c r="AS18" s="56">
        <v>510</v>
      </c>
      <c r="AW18" s="61"/>
      <c r="AX18" s="62" t="s">
        <v>211</v>
      </c>
      <c r="AY18" s="56">
        <v>420</v>
      </c>
    </row>
    <row r="19" spans="1:51" x14ac:dyDescent="0.15">
      <c r="G19" s="10"/>
      <c r="H19" s="10" t="s">
        <v>105</v>
      </c>
      <c r="I19" s="17" t="s">
        <v>83</v>
      </c>
      <c r="J19" s="17" t="str">
        <f t="shared" si="1"/>
        <v>キャンプセンター中等教育学校生</v>
      </c>
      <c r="K19" s="29" t="s">
        <v>71</v>
      </c>
      <c r="M19" s="10">
        <v>17</v>
      </c>
      <c r="N19" s="10" t="s">
        <v>108</v>
      </c>
      <c r="O19" s="11" t="s">
        <v>83</v>
      </c>
      <c r="P19" s="26"/>
      <c r="Q19" s="26" t="s">
        <v>92</v>
      </c>
      <c r="R19" s="26" t="s">
        <v>73</v>
      </c>
      <c r="S19" s="10" t="str">
        <f t="shared" si="2"/>
        <v>宿泊棟中等教育学校生Yα</v>
      </c>
      <c r="T19" s="10" t="str">
        <f t="shared" si="3"/>
        <v>宿泊棟中等教育学校生</v>
      </c>
      <c r="U19" s="12">
        <v>600</v>
      </c>
      <c r="V19" s="13" t="s">
        <v>78</v>
      </c>
      <c r="X19" s="10" t="s">
        <v>126</v>
      </c>
      <c r="Y19" s="12">
        <v>6700</v>
      </c>
      <c r="AA19" s="10"/>
      <c r="AB19" s="12"/>
      <c r="AD19" s="10"/>
      <c r="AE19" s="12"/>
      <c r="AH19" s="10" t="s">
        <v>151</v>
      </c>
      <c r="AI19" s="10" t="s">
        <v>151</v>
      </c>
      <c r="AJ19" s="56"/>
      <c r="AK19" s="56"/>
      <c r="AL19" s="53"/>
      <c r="AM19" s="14" t="s">
        <v>156</v>
      </c>
      <c r="AN19" s="14" t="s">
        <v>154</v>
      </c>
      <c r="AO19" s="14" t="s">
        <v>151</v>
      </c>
      <c r="AP19" s="14" t="s">
        <v>159</v>
      </c>
      <c r="AQ19" s="56">
        <v>510</v>
      </c>
      <c r="AR19" s="56" t="str">
        <f t="shared" si="0"/>
        <v>〇野外炊飯〇集団宿泊【小学校】での利用〇朝食〇ポトフ＆パン</v>
      </c>
      <c r="AS19" s="56">
        <v>510</v>
      </c>
      <c r="AW19" s="61"/>
      <c r="AX19" s="62" t="s">
        <v>212</v>
      </c>
      <c r="AY19" s="56">
        <v>100</v>
      </c>
    </row>
    <row r="20" spans="1:51" x14ac:dyDescent="0.15">
      <c r="G20" s="10"/>
      <c r="H20" s="10" t="s">
        <v>105</v>
      </c>
      <c r="I20" s="17" t="s">
        <v>85</v>
      </c>
      <c r="J20" s="17" t="str">
        <f t="shared" si="1"/>
        <v>キャンプセンター専修学校生、各種学校生</v>
      </c>
      <c r="K20" s="29" t="s">
        <v>71</v>
      </c>
      <c r="M20" s="10">
        <v>18</v>
      </c>
      <c r="N20" s="10" t="s">
        <v>108</v>
      </c>
      <c r="O20" s="11" t="s">
        <v>85</v>
      </c>
      <c r="P20" s="26"/>
      <c r="Q20" s="26" t="s">
        <v>92</v>
      </c>
      <c r="R20" s="26" t="s">
        <v>73</v>
      </c>
      <c r="S20" s="10" t="str">
        <f t="shared" si="2"/>
        <v>宿泊棟専修学校生、各種学校生Yα</v>
      </c>
      <c r="T20" s="10" t="str">
        <f t="shared" si="3"/>
        <v>宿泊棟専修学校生、各種学校生</v>
      </c>
      <c r="U20" s="12">
        <v>600</v>
      </c>
      <c r="V20" s="13" t="s">
        <v>78</v>
      </c>
      <c r="X20" s="33"/>
      <c r="Y20" s="34"/>
      <c r="AA20" s="10"/>
      <c r="AB20" s="12"/>
      <c r="AD20" s="10"/>
      <c r="AE20" s="12"/>
      <c r="AH20" s="10" t="s">
        <v>152</v>
      </c>
      <c r="AI20" s="10" t="s">
        <v>152</v>
      </c>
      <c r="AJ20" s="56"/>
      <c r="AK20" s="56"/>
      <c r="AL20" s="53"/>
      <c r="AM20" s="14" t="s">
        <v>156</v>
      </c>
      <c r="AN20" s="14" t="s">
        <v>154</v>
      </c>
      <c r="AO20" s="14" t="s">
        <v>152</v>
      </c>
      <c r="AP20" s="14" t="s">
        <v>157</v>
      </c>
      <c r="AQ20" s="56">
        <v>700</v>
      </c>
      <c r="AR20" s="56" t="str">
        <f t="shared" si="0"/>
        <v>〇野外炊飯〇集団宿泊【小学校】での利用〇昼食〇カレーライス</v>
      </c>
      <c r="AS20" s="56">
        <v>700</v>
      </c>
      <c r="AW20" s="61"/>
      <c r="AX20" s="62" t="s">
        <v>213</v>
      </c>
      <c r="AY20" s="56">
        <v>120</v>
      </c>
    </row>
    <row r="21" spans="1:51" x14ac:dyDescent="0.15">
      <c r="G21" s="10"/>
      <c r="H21" s="10" t="s">
        <v>105</v>
      </c>
      <c r="I21" s="17" t="s">
        <v>87</v>
      </c>
      <c r="J21" s="17" t="str">
        <f t="shared" si="1"/>
        <v>キャンプセンター大学生（短大、高専）</v>
      </c>
      <c r="K21" s="29" t="s">
        <v>88</v>
      </c>
      <c r="M21" s="10">
        <v>19</v>
      </c>
      <c r="N21" s="10" t="s">
        <v>108</v>
      </c>
      <c r="O21" s="11" t="s">
        <v>87</v>
      </c>
      <c r="P21" s="26"/>
      <c r="Q21" s="26" t="s">
        <v>92</v>
      </c>
      <c r="R21" s="26" t="s">
        <v>73</v>
      </c>
      <c r="S21" s="10" t="str">
        <f t="shared" si="2"/>
        <v>宿泊棟大学生（短大、高専）Yα</v>
      </c>
      <c r="T21" s="10" t="str">
        <f t="shared" si="3"/>
        <v>宿泊棟大学生（短大、高専）</v>
      </c>
      <c r="U21" s="12">
        <v>1200</v>
      </c>
      <c r="V21" s="13" t="s">
        <v>89</v>
      </c>
      <c r="X21" s="33"/>
      <c r="Y21" s="35"/>
      <c r="AA21" s="10"/>
      <c r="AB21" s="15"/>
      <c r="AD21" s="10"/>
      <c r="AE21" s="15"/>
      <c r="AH21" s="10" t="s">
        <v>153</v>
      </c>
      <c r="AI21" s="10" t="s">
        <v>153</v>
      </c>
      <c r="AJ21" s="56"/>
      <c r="AK21" s="56"/>
      <c r="AL21" s="48"/>
      <c r="AM21" s="14" t="s">
        <v>156</v>
      </c>
      <c r="AN21" s="14" t="s">
        <v>154</v>
      </c>
      <c r="AO21" s="14" t="s">
        <v>152</v>
      </c>
      <c r="AP21" s="14" t="s">
        <v>158</v>
      </c>
      <c r="AQ21" s="56">
        <v>700</v>
      </c>
      <c r="AR21" s="56" t="str">
        <f t="shared" si="0"/>
        <v>〇野外炊飯〇集団宿泊【小学校】での利用〇昼食〇焼きそば</v>
      </c>
      <c r="AS21" s="56">
        <v>700</v>
      </c>
      <c r="AX21" s="67" t="s">
        <v>214</v>
      </c>
      <c r="AY21" s="56">
        <v>400</v>
      </c>
    </row>
    <row r="22" spans="1:51" x14ac:dyDescent="0.15">
      <c r="G22" s="10"/>
      <c r="H22" s="10" t="s">
        <v>105</v>
      </c>
      <c r="I22" s="17" t="s">
        <v>40</v>
      </c>
      <c r="J22" s="17" t="str">
        <f t="shared" si="1"/>
        <v>キャンプセンター29歳以下</v>
      </c>
      <c r="K22" s="29" t="s">
        <v>88</v>
      </c>
      <c r="M22" s="10">
        <v>20</v>
      </c>
      <c r="N22" s="10" t="s">
        <v>108</v>
      </c>
      <c r="O22" s="11" t="s">
        <v>40</v>
      </c>
      <c r="P22" s="26"/>
      <c r="Q22" s="26" t="s">
        <v>92</v>
      </c>
      <c r="R22" s="26" t="s">
        <v>73</v>
      </c>
      <c r="S22" s="10" t="str">
        <f t="shared" si="2"/>
        <v>宿泊棟29歳以下Yα</v>
      </c>
      <c r="T22" s="10" t="str">
        <f t="shared" si="3"/>
        <v>宿泊棟29歳以下</v>
      </c>
      <c r="U22" s="12">
        <v>2500</v>
      </c>
      <c r="V22" s="13" t="s">
        <v>74</v>
      </c>
      <c r="X22" s="33"/>
      <c r="Y22" s="34"/>
      <c r="AA22" s="10"/>
      <c r="AB22" s="12"/>
      <c r="AD22" s="10"/>
      <c r="AE22" s="12"/>
      <c r="AH22" s="10"/>
      <c r="AI22" s="10"/>
      <c r="AJ22" s="56"/>
      <c r="AK22" s="56"/>
      <c r="AL22" s="53"/>
      <c r="AM22" s="14" t="s">
        <v>156</v>
      </c>
      <c r="AN22" s="14" t="s">
        <v>154</v>
      </c>
      <c r="AO22" s="14" t="s">
        <v>152</v>
      </c>
      <c r="AP22" s="14" t="s">
        <v>159</v>
      </c>
      <c r="AQ22" s="56">
        <v>700</v>
      </c>
      <c r="AR22" s="56" t="str">
        <f t="shared" si="0"/>
        <v>〇野外炊飯〇集団宿泊【小学校】での利用〇昼食〇ポトフ＆パン</v>
      </c>
      <c r="AS22" s="56">
        <v>700</v>
      </c>
      <c r="AX22" s="67" t="s">
        <v>215</v>
      </c>
      <c r="AY22" s="63">
        <v>1600</v>
      </c>
    </row>
    <row r="23" spans="1:51" x14ac:dyDescent="0.15">
      <c r="G23" s="10"/>
      <c r="H23" s="10" t="s">
        <v>105</v>
      </c>
      <c r="I23" s="17" t="s">
        <v>39</v>
      </c>
      <c r="J23" s="17" t="str">
        <f t="shared" si="1"/>
        <v>キャンプセンター30歳以上</v>
      </c>
      <c r="K23" s="29" t="s">
        <v>88</v>
      </c>
      <c r="M23" s="10">
        <v>21</v>
      </c>
      <c r="N23" s="10" t="s">
        <v>108</v>
      </c>
      <c r="O23" s="11" t="s">
        <v>39</v>
      </c>
      <c r="P23" s="26"/>
      <c r="Q23" s="26" t="s">
        <v>92</v>
      </c>
      <c r="R23" s="26" t="s">
        <v>73</v>
      </c>
      <c r="S23" s="10" t="str">
        <f t="shared" si="2"/>
        <v>宿泊棟30歳以上Yα</v>
      </c>
      <c r="T23" s="10" t="str">
        <f t="shared" si="3"/>
        <v>宿泊棟30歳以上</v>
      </c>
      <c r="U23" s="12">
        <v>2500</v>
      </c>
      <c r="V23" s="13" t="s">
        <v>74</v>
      </c>
      <c r="X23" s="33"/>
      <c r="Y23" s="34"/>
      <c r="AA23" s="10"/>
      <c r="AB23" s="12"/>
      <c r="AD23" s="10"/>
      <c r="AE23" s="12"/>
      <c r="AH23" s="10"/>
      <c r="AI23" s="10"/>
      <c r="AJ23" s="56"/>
      <c r="AK23" s="56"/>
      <c r="AL23" s="53"/>
      <c r="AM23" s="14" t="s">
        <v>156</v>
      </c>
      <c r="AN23" s="14" t="s">
        <v>154</v>
      </c>
      <c r="AO23" s="14" t="s">
        <v>152</v>
      </c>
      <c r="AP23" s="14" t="s">
        <v>160</v>
      </c>
      <c r="AQ23" s="56">
        <v>1050</v>
      </c>
      <c r="AR23" s="56" t="str">
        <f t="shared" si="0"/>
        <v>〇野外炊飯〇集団宿泊【小学校】での利用〇昼食〇焼肉Aコース</v>
      </c>
      <c r="AS23" s="56">
        <v>1050</v>
      </c>
      <c r="AX23" s="67" t="s">
        <v>216</v>
      </c>
      <c r="AY23" s="56">
        <v>10</v>
      </c>
    </row>
    <row r="24" spans="1:51" x14ac:dyDescent="0.15">
      <c r="G24" s="10"/>
      <c r="H24" s="10" t="s">
        <v>105</v>
      </c>
      <c r="I24" s="17" t="s">
        <v>36</v>
      </c>
      <c r="J24" s="17" t="str">
        <f t="shared" si="1"/>
        <v>キャンプセンター指導者・関係者</v>
      </c>
      <c r="K24" s="29" t="s">
        <v>88</v>
      </c>
      <c r="M24" s="10">
        <v>22</v>
      </c>
      <c r="N24" s="10" t="s">
        <v>108</v>
      </c>
      <c r="O24" s="11" t="s">
        <v>36</v>
      </c>
      <c r="P24" s="26"/>
      <c r="Q24" s="26" t="s">
        <v>92</v>
      </c>
      <c r="R24" s="26" t="s">
        <v>73</v>
      </c>
      <c r="S24" s="10" t="str">
        <f t="shared" si="2"/>
        <v>宿泊棟指導者・関係者Yα</v>
      </c>
      <c r="T24" s="10" t="str">
        <f t="shared" si="3"/>
        <v>宿泊棟指導者・関係者</v>
      </c>
      <c r="U24" s="12">
        <v>2500</v>
      </c>
      <c r="V24" s="13" t="s">
        <v>74</v>
      </c>
      <c r="X24" s="33"/>
      <c r="Y24" s="34"/>
      <c r="AA24" s="10"/>
      <c r="AB24" s="12"/>
      <c r="AD24" s="10"/>
      <c r="AE24" s="12"/>
      <c r="AH24" s="54" t="s">
        <v>151</v>
      </c>
      <c r="AI24" s="54" t="s">
        <v>152</v>
      </c>
      <c r="AJ24" s="54" t="s">
        <v>153</v>
      </c>
      <c r="AK24" s="56"/>
      <c r="AL24" s="53"/>
      <c r="AM24" s="14" t="s">
        <v>156</v>
      </c>
      <c r="AN24" s="14" t="s">
        <v>154</v>
      </c>
      <c r="AO24" s="14" t="s">
        <v>152</v>
      </c>
      <c r="AP24" s="14" t="s">
        <v>161</v>
      </c>
      <c r="AQ24" s="56">
        <v>1580</v>
      </c>
      <c r="AR24" s="56" t="str">
        <f t="shared" si="0"/>
        <v>〇野外炊飯〇集団宿泊【小学校】での利用〇昼食〇焼肉Bコース</v>
      </c>
      <c r="AS24" s="56">
        <v>1580</v>
      </c>
    </row>
    <row r="25" spans="1:51" x14ac:dyDescent="0.15">
      <c r="A25" s="48"/>
      <c r="M25" s="10">
        <v>23</v>
      </c>
      <c r="N25" s="10" t="s">
        <v>108</v>
      </c>
      <c r="O25" s="14" t="s">
        <v>70</v>
      </c>
      <c r="P25" s="27"/>
      <c r="Q25" s="27" t="s">
        <v>72</v>
      </c>
      <c r="R25" s="27" t="s">
        <v>93</v>
      </c>
      <c r="S25" s="10" t="str">
        <f>N25&amp;O25&amp;P25&amp;Q25&amp;R25</f>
        <v>宿泊棟未就学児（年少未満）Xβ</v>
      </c>
      <c r="T25" s="10" t="str">
        <f t="shared" si="3"/>
        <v>宿泊棟未就学児（年少未満）</v>
      </c>
      <c r="U25" s="12">
        <v>0</v>
      </c>
      <c r="V25" s="13" t="s">
        <v>74</v>
      </c>
      <c r="X25" s="33"/>
      <c r="Y25" s="34"/>
      <c r="AA25" s="10"/>
      <c r="AB25" s="12"/>
      <c r="AD25" s="10"/>
      <c r="AE25" s="12"/>
      <c r="AH25" s="10" t="s">
        <v>162</v>
      </c>
      <c r="AI25" s="10" t="s">
        <v>157</v>
      </c>
      <c r="AJ25" s="56" t="s">
        <v>157</v>
      </c>
      <c r="AK25" s="56"/>
      <c r="AL25" s="53"/>
      <c r="AM25" s="14" t="s">
        <v>156</v>
      </c>
      <c r="AN25" s="14" t="s">
        <v>154</v>
      </c>
      <c r="AO25" s="14" t="s">
        <v>153</v>
      </c>
      <c r="AP25" s="14" t="s">
        <v>157</v>
      </c>
      <c r="AQ25" s="56">
        <v>790</v>
      </c>
      <c r="AR25" s="56" t="str">
        <f t="shared" si="0"/>
        <v>〇野外炊飯〇集団宿泊【小学校】での利用〇夕食〇カレーライス</v>
      </c>
      <c r="AS25" s="56">
        <v>790</v>
      </c>
    </row>
    <row r="26" spans="1:51" x14ac:dyDescent="0.15">
      <c r="A26" s="48"/>
      <c r="M26" s="10">
        <v>24</v>
      </c>
      <c r="N26" s="10" t="s">
        <v>108</v>
      </c>
      <c r="O26" s="14" t="s">
        <v>77</v>
      </c>
      <c r="P26" s="27"/>
      <c r="Q26" s="27" t="s">
        <v>72</v>
      </c>
      <c r="R26" s="27" t="s">
        <v>93</v>
      </c>
      <c r="S26" s="10" t="str">
        <f t="shared" ref="S26:S68" si="4">N26&amp;O26&amp;P26&amp;Q26&amp;R26</f>
        <v>宿泊棟未就学児（年少以上）Xβ</v>
      </c>
      <c r="T26" s="10" t="str">
        <f t="shared" si="3"/>
        <v>宿泊棟未就学児（年少以上）</v>
      </c>
      <c r="U26" s="12">
        <v>300</v>
      </c>
      <c r="V26" s="13" t="s">
        <v>78</v>
      </c>
      <c r="X26" s="33"/>
      <c r="Y26" s="34"/>
      <c r="AA26" s="10"/>
      <c r="AB26" s="12"/>
      <c r="AD26" s="10"/>
      <c r="AE26" s="12"/>
      <c r="AH26" s="10" t="s">
        <v>163</v>
      </c>
      <c r="AI26" s="10" t="s">
        <v>158</v>
      </c>
      <c r="AJ26" s="10" t="s">
        <v>158</v>
      </c>
      <c r="AK26" s="10"/>
      <c r="AL26" s="53"/>
      <c r="AM26" s="14" t="s">
        <v>156</v>
      </c>
      <c r="AN26" s="14" t="s">
        <v>154</v>
      </c>
      <c r="AO26" s="14" t="s">
        <v>153</v>
      </c>
      <c r="AP26" s="14" t="s">
        <v>158</v>
      </c>
      <c r="AQ26" s="56">
        <v>790</v>
      </c>
      <c r="AR26" s="56" t="str">
        <f t="shared" si="0"/>
        <v>〇野外炊飯〇集団宿泊【小学校】での利用〇夕食〇焼きそば</v>
      </c>
      <c r="AS26" s="56">
        <v>790</v>
      </c>
    </row>
    <row r="27" spans="1:51" x14ac:dyDescent="0.15">
      <c r="A27" s="49"/>
      <c r="M27" s="10">
        <v>25</v>
      </c>
      <c r="N27" s="10" t="s">
        <v>108</v>
      </c>
      <c r="O27" s="14" t="s">
        <v>79</v>
      </c>
      <c r="P27" s="27"/>
      <c r="Q27" s="27" t="s">
        <v>72</v>
      </c>
      <c r="R27" s="27" t="s">
        <v>93</v>
      </c>
      <c r="S27" s="10" t="str">
        <f t="shared" si="4"/>
        <v>宿泊棟小学生Xβ</v>
      </c>
      <c r="T27" s="10" t="str">
        <f t="shared" si="3"/>
        <v>宿泊棟小学生</v>
      </c>
      <c r="U27" s="12">
        <v>600</v>
      </c>
      <c r="V27" s="13" t="s">
        <v>78</v>
      </c>
      <c r="AH27" s="10" t="s">
        <v>164</v>
      </c>
      <c r="AI27" s="10" t="s">
        <v>159</v>
      </c>
      <c r="AJ27" s="10" t="s">
        <v>159</v>
      </c>
      <c r="AK27" s="10"/>
      <c r="AL27" s="53"/>
      <c r="AM27" s="14" t="s">
        <v>156</v>
      </c>
      <c r="AN27" s="14" t="s">
        <v>154</v>
      </c>
      <c r="AO27" s="14" t="s">
        <v>153</v>
      </c>
      <c r="AP27" s="14" t="s">
        <v>159</v>
      </c>
      <c r="AQ27" s="56">
        <v>790</v>
      </c>
      <c r="AR27" s="56" t="str">
        <f t="shared" si="0"/>
        <v>〇野外炊飯〇集団宿泊【小学校】での利用〇夕食〇ポトフ＆パン</v>
      </c>
      <c r="AS27" s="56">
        <v>790</v>
      </c>
    </row>
    <row r="28" spans="1:51" x14ac:dyDescent="0.15">
      <c r="A28" s="48"/>
      <c r="M28" s="10">
        <v>26</v>
      </c>
      <c r="N28" s="10" t="s">
        <v>108</v>
      </c>
      <c r="O28" s="14" t="s">
        <v>80</v>
      </c>
      <c r="P28" s="27"/>
      <c r="Q28" s="27" t="s">
        <v>72</v>
      </c>
      <c r="R28" s="27" t="s">
        <v>93</v>
      </c>
      <c r="S28" s="10" t="str">
        <f t="shared" si="4"/>
        <v>宿泊棟中学生Xβ</v>
      </c>
      <c r="T28" s="10" t="str">
        <f t="shared" si="3"/>
        <v>宿泊棟中学生</v>
      </c>
      <c r="U28" s="12">
        <v>600</v>
      </c>
      <c r="V28" s="13" t="s">
        <v>78</v>
      </c>
      <c r="AH28" s="10" t="s">
        <v>159</v>
      </c>
      <c r="AI28" s="10" t="s">
        <v>160</v>
      </c>
      <c r="AJ28" s="10" t="s">
        <v>160</v>
      </c>
      <c r="AK28" s="10"/>
      <c r="AL28" s="53"/>
      <c r="AM28" s="14" t="s">
        <v>156</v>
      </c>
      <c r="AN28" s="14" t="s">
        <v>154</v>
      </c>
      <c r="AO28" s="14" t="s">
        <v>153</v>
      </c>
      <c r="AP28" s="14" t="s">
        <v>160</v>
      </c>
      <c r="AQ28" s="56">
        <v>1050</v>
      </c>
      <c r="AR28" s="56" t="str">
        <f t="shared" si="0"/>
        <v>〇野外炊飯〇集団宿泊【小学校】での利用〇夕食〇焼肉Aコース</v>
      </c>
      <c r="AS28" s="56">
        <v>1050</v>
      </c>
    </row>
    <row r="29" spans="1:51" x14ac:dyDescent="0.15">
      <c r="A29" s="48"/>
      <c r="M29" s="10">
        <v>27</v>
      </c>
      <c r="N29" s="10" t="s">
        <v>108</v>
      </c>
      <c r="O29" s="14" t="s">
        <v>81</v>
      </c>
      <c r="P29" s="27"/>
      <c r="Q29" s="27" t="s">
        <v>72</v>
      </c>
      <c r="R29" s="27" t="s">
        <v>93</v>
      </c>
      <c r="S29" s="10" t="str">
        <f t="shared" si="4"/>
        <v>宿泊棟高校生Xβ</v>
      </c>
      <c r="T29" s="10" t="str">
        <f t="shared" si="3"/>
        <v>宿泊棟高校生</v>
      </c>
      <c r="U29" s="12">
        <v>600</v>
      </c>
      <c r="V29" s="13" t="s">
        <v>78</v>
      </c>
      <c r="AH29" s="10"/>
      <c r="AI29" s="10" t="s">
        <v>161</v>
      </c>
      <c r="AJ29" s="10" t="s">
        <v>161</v>
      </c>
      <c r="AK29" s="10"/>
      <c r="AM29" s="14" t="s">
        <v>156</v>
      </c>
      <c r="AN29" s="14" t="s">
        <v>154</v>
      </c>
      <c r="AO29" s="14" t="s">
        <v>153</v>
      </c>
      <c r="AP29" s="14" t="s">
        <v>161</v>
      </c>
      <c r="AQ29" s="56">
        <v>1050</v>
      </c>
      <c r="AR29" s="56" t="str">
        <f t="shared" si="0"/>
        <v>〇野外炊飯〇集団宿泊【小学校】での利用〇夕食〇焼肉Bコース</v>
      </c>
      <c r="AS29" s="56">
        <v>1050</v>
      </c>
    </row>
    <row r="30" spans="1:51" x14ac:dyDescent="0.15">
      <c r="A30" s="48"/>
      <c r="M30" s="10">
        <v>28</v>
      </c>
      <c r="N30" s="10" t="s">
        <v>108</v>
      </c>
      <c r="O30" s="14" t="s">
        <v>83</v>
      </c>
      <c r="P30" s="27"/>
      <c r="Q30" s="27" t="s">
        <v>72</v>
      </c>
      <c r="R30" s="27" t="s">
        <v>93</v>
      </c>
      <c r="S30" s="10" t="str">
        <f t="shared" si="4"/>
        <v>宿泊棟中等教育学校生Xβ</v>
      </c>
      <c r="T30" s="10" t="str">
        <f t="shared" si="3"/>
        <v>宿泊棟中等教育学校生</v>
      </c>
      <c r="U30" s="12">
        <v>600</v>
      </c>
      <c r="V30" s="13" t="s">
        <v>78</v>
      </c>
      <c r="AM30" s="14" t="s">
        <v>156</v>
      </c>
      <c r="AN30" s="14" t="s">
        <v>155</v>
      </c>
      <c r="AO30" s="14" t="s">
        <v>151</v>
      </c>
      <c r="AP30" s="14" t="s">
        <v>162</v>
      </c>
      <c r="AQ30" s="56">
        <v>530</v>
      </c>
      <c r="AR30" s="56" t="str">
        <f t="shared" si="0"/>
        <v>〇野外炊飯〇集団宿泊【小学校】以外での利用〇朝食〇焼き魚</v>
      </c>
      <c r="AS30" s="56">
        <v>530</v>
      </c>
    </row>
    <row r="31" spans="1:51" x14ac:dyDescent="0.15">
      <c r="A31" s="48"/>
      <c r="M31" s="10">
        <v>29</v>
      </c>
      <c r="N31" s="10" t="s">
        <v>108</v>
      </c>
      <c r="O31" s="14" t="s">
        <v>85</v>
      </c>
      <c r="P31" s="27"/>
      <c r="Q31" s="27" t="s">
        <v>72</v>
      </c>
      <c r="R31" s="27" t="s">
        <v>93</v>
      </c>
      <c r="S31" s="10" t="str">
        <f t="shared" si="4"/>
        <v>宿泊棟専修学校生、各種学校生Xβ</v>
      </c>
      <c r="T31" s="10" t="str">
        <f t="shared" si="3"/>
        <v>宿泊棟専修学校生、各種学校生</v>
      </c>
      <c r="U31" s="12">
        <v>600</v>
      </c>
      <c r="V31" s="13" t="s">
        <v>78</v>
      </c>
      <c r="AM31" s="14" t="s">
        <v>156</v>
      </c>
      <c r="AN31" s="14" t="s">
        <v>155</v>
      </c>
      <c r="AO31" s="14" t="s">
        <v>151</v>
      </c>
      <c r="AP31" s="14" t="s">
        <v>163</v>
      </c>
      <c r="AQ31" s="56">
        <v>530</v>
      </c>
      <c r="AR31" s="56" t="str">
        <f t="shared" si="0"/>
        <v>〇野外炊飯〇集団宿泊【小学校】以外での利用〇朝食〇目玉焼き</v>
      </c>
      <c r="AS31" s="56">
        <v>530</v>
      </c>
    </row>
    <row r="32" spans="1:51" x14ac:dyDescent="0.15">
      <c r="A32" s="48"/>
      <c r="M32" s="10">
        <v>30</v>
      </c>
      <c r="N32" s="10" t="s">
        <v>108</v>
      </c>
      <c r="O32" s="14" t="s">
        <v>87</v>
      </c>
      <c r="P32" s="27"/>
      <c r="Q32" s="27" t="s">
        <v>72</v>
      </c>
      <c r="R32" s="27" t="s">
        <v>93</v>
      </c>
      <c r="S32" s="10" t="str">
        <f t="shared" si="4"/>
        <v>宿泊棟大学生（短大、高専）Xβ</v>
      </c>
      <c r="T32" s="10" t="str">
        <f t="shared" si="3"/>
        <v>宿泊棟大学生（短大、高専）</v>
      </c>
      <c r="U32" s="12">
        <v>1200</v>
      </c>
      <c r="V32" s="13" t="s">
        <v>89</v>
      </c>
      <c r="AM32" s="14" t="s">
        <v>156</v>
      </c>
      <c r="AN32" s="14" t="s">
        <v>155</v>
      </c>
      <c r="AO32" s="14" t="s">
        <v>151</v>
      </c>
      <c r="AP32" s="14" t="s">
        <v>164</v>
      </c>
      <c r="AQ32" s="56">
        <v>530</v>
      </c>
      <c r="AR32" s="56" t="str">
        <f t="shared" si="0"/>
        <v>〇野外炊飯〇集団宿泊【小学校】以外での利用〇朝食〇野菜炒め</v>
      </c>
      <c r="AS32" s="56">
        <v>530</v>
      </c>
    </row>
    <row r="33" spans="1:45" x14ac:dyDescent="0.15">
      <c r="A33" s="48"/>
      <c r="M33" s="10">
        <v>31</v>
      </c>
      <c r="N33" s="10" t="s">
        <v>108</v>
      </c>
      <c r="O33" s="14" t="s">
        <v>40</v>
      </c>
      <c r="P33" s="27"/>
      <c r="Q33" s="27" t="s">
        <v>72</v>
      </c>
      <c r="R33" s="27" t="s">
        <v>93</v>
      </c>
      <c r="S33" s="10" t="str">
        <f t="shared" si="4"/>
        <v>宿泊棟29歳以下Xβ</v>
      </c>
      <c r="T33" s="10" t="str">
        <f t="shared" si="3"/>
        <v>宿泊棟29歳以下</v>
      </c>
      <c r="U33" s="12">
        <v>2500</v>
      </c>
      <c r="V33" s="13" t="s">
        <v>74</v>
      </c>
      <c r="AG33" s="33"/>
      <c r="AM33" s="14" t="s">
        <v>156</v>
      </c>
      <c r="AN33" s="14" t="s">
        <v>155</v>
      </c>
      <c r="AO33" s="14" t="s">
        <v>151</v>
      </c>
      <c r="AP33" s="14" t="s">
        <v>159</v>
      </c>
      <c r="AQ33" s="56">
        <v>530</v>
      </c>
      <c r="AR33" s="56" t="str">
        <f t="shared" si="0"/>
        <v>〇野外炊飯〇集団宿泊【小学校】以外での利用〇朝食〇ポトフ＆パン</v>
      </c>
      <c r="AS33" s="56">
        <v>530</v>
      </c>
    </row>
    <row r="34" spans="1:45" x14ac:dyDescent="0.15">
      <c r="A34" s="48"/>
      <c r="M34" s="10">
        <v>32</v>
      </c>
      <c r="N34" s="10" t="s">
        <v>108</v>
      </c>
      <c r="O34" s="14" t="s">
        <v>39</v>
      </c>
      <c r="P34" s="27"/>
      <c r="Q34" s="27" t="s">
        <v>72</v>
      </c>
      <c r="R34" s="27" t="s">
        <v>93</v>
      </c>
      <c r="S34" s="10" t="str">
        <f t="shared" si="4"/>
        <v>宿泊棟30歳以上Xβ</v>
      </c>
      <c r="T34" s="10" t="str">
        <f t="shared" si="3"/>
        <v>宿泊棟30歳以上</v>
      </c>
      <c r="U34" s="12">
        <v>2500</v>
      </c>
      <c r="V34" s="13" t="s">
        <v>74</v>
      </c>
      <c r="AG34" s="33"/>
      <c r="AM34" s="14" t="s">
        <v>156</v>
      </c>
      <c r="AN34" s="14" t="s">
        <v>155</v>
      </c>
      <c r="AO34" s="14" t="s">
        <v>152</v>
      </c>
      <c r="AP34" s="14" t="s">
        <v>157</v>
      </c>
      <c r="AQ34" s="56">
        <v>710</v>
      </c>
      <c r="AR34" s="56" t="str">
        <f t="shared" si="0"/>
        <v>〇野外炊飯〇集団宿泊【小学校】以外での利用〇昼食〇カレーライス</v>
      </c>
      <c r="AS34" s="56">
        <v>710</v>
      </c>
    </row>
    <row r="35" spans="1:45" x14ac:dyDescent="0.15">
      <c r="M35" s="10">
        <v>33</v>
      </c>
      <c r="N35" s="10" t="s">
        <v>108</v>
      </c>
      <c r="O35" s="14" t="s">
        <v>36</v>
      </c>
      <c r="P35" s="27"/>
      <c r="Q35" s="27" t="s">
        <v>72</v>
      </c>
      <c r="R35" s="27" t="s">
        <v>93</v>
      </c>
      <c r="S35" s="10" t="str">
        <f t="shared" si="4"/>
        <v>宿泊棟指導者・関係者Xβ</v>
      </c>
      <c r="T35" s="10" t="str">
        <f t="shared" si="3"/>
        <v>宿泊棟指導者・関係者</v>
      </c>
      <c r="U35" s="12">
        <v>2500</v>
      </c>
      <c r="V35" s="13" t="s">
        <v>74</v>
      </c>
      <c r="AM35" s="14" t="s">
        <v>156</v>
      </c>
      <c r="AN35" s="14" t="s">
        <v>155</v>
      </c>
      <c r="AO35" s="14" t="s">
        <v>152</v>
      </c>
      <c r="AP35" s="14" t="s">
        <v>158</v>
      </c>
      <c r="AQ35" s="56">
        <v>710</v>
      </c>
      <c r="AR35" s="56" t="str">
        <f t="shared" si="0"/>
        <v>〇野外炊飯〇集団宿泊【小学校】以外での利用〇昼食〇焼きそば</v>
      </c>
      <c r="AS35" s="56">
        <v>710</v>
      </c>
    </row>
    <row r="36" spans="1:45" x14ac:dyDescent="0.15">
      <c r="M36" s="10">
        <v>34</v>
      </c>
      <c r="N36" s="10" t="s">
        <v>108</v>
      </c>
      <c r="O36" s="16" t="s">
        <v>70</v>
      </c>
      <c r="P36" s="28"/>
      <c r="Q36" s="28" t="s">
        <v>92</v>
      </c>
      <c r="R36" s="28" t="s">
        <v>93</v>
      </c>
      <c r="S36" s="10" t="str">
        <f t="shared" si="4"/>
        <v>宿泊棟未就学児（年少未満）Yβ</v>
      </c>
      <c r="T36" s="10" t="str">
        <f t="shared" si="3"/>
        <v>宿泊棟未就学児（年少未満）</v>
      </c>
      <c r="U36" s="12">
        <v>0</v>
      </c>
      <c r="V36" s="13" t="s">
        <v>74</v>
      </c>
      <c r="AM36" s="14" t="s">
        <v>156</v>
      </c>
      <c r="AN36" s="14" t="s">
        <v>155</v>
      </c>
      <c r="AO36" s="14" t="s">
        <v>152</v>
      </c>
      <c r="AP36" s="14" t="s">
        <v>159</v>
      </c>
      <c r="AQ36" s="56">
        <v>710</v>
      </c>
      <c r="AR36" s="56" t="str">
        <f t="shared" si="0"/>
        <v>〇野外炊飯〇集団宿泊【小学校】以外での利用〇昼食〇ポトフ＆パン</v>
      </c>
      <c r="AS36" s="56">
        <v>710</v>
      </c>
    </row>
    <row r="37" spans="1:45" x14ac:dyDescent="0.15">
      <c r="M37" s="10">
        <v>35</v>
      </c>
      <c r="N37" s="10" t="s">
        <v>108</v>
      </c>
      <c r="O37" s="16" t="s">
        <v>77</v>
      </c>
      <c r="P37" s="28"/>
      <c r="Q37" s="28" t="s">
        <v>92</v>
      </c>
      <c r="R37" s="28" t="s">
        <v>93</v>
      </c>
      <c r="S37" s="10" t="str">
        <f t="shared" si="4"/>
        <v>宿泊棟未就学児（年少以上）Yβ</v>
      </c>
      <c r="T37" s="10" t="str">
        <f t="shared" si="3"/>
        <v>宿泊棟未就学児（年少以上）</v>
      </c>
      <c r="U37" s="12">
        <v>300</v>
      </c>
      <c r="V37" s="13" t="s">
        <v>78</v>
      </c>
      <c r="AM37" s="14" t="s">
        <v>156</v>
      </c>
      <c r="AN37" s="14" t="s">
        <v>155</v>
      </c>
      <c r="AO37" s="14" t="s">
        <v>152</v>
      </c>
      <c r="AP37" s="14" t="s">
        <v>160</v>
      </c>
      <c r="AQ37" s="56">
        <v>1050</v>
      </c>
      <c r="AR37" s="56" t="str">
        <f t="shared" si="0"/>
        <v>〇野外炊飯〇集団宿泊【小学校】以外での利用〇昼食〇焼肉Aコース</v>
      </c>
      <c r="AS37" s="56">
        <v>1050</v>
      </c>
    </row>
    <row r="38" spans="1:45" x14ac:dyDescent="0.15">
      <c r="M38" s="10">
        <v>36</v>
      </c>
      <c r="N38" s="10" t="s">
        <v>108</v>
      </c>
      <c r="O38" s="16" t="s">
        <v>79</v>
      </c>
      <c r="P38" s="28"/>
      <c r="Q38" s="28" t="s">
        <v>92</v>
      </c>
      <c r="R38" s="28" t="s">
        <v>93</v>
      </c>
      <c r="S38" s="10" t="str">
        <f t="shared" si="4"/>
        <v>宿泊棟小学生Yβ</v>
      </c>
      <c r="T38" s="10" t="str">
        <f t="shared" si="3"/>
        <v>宿泊棟小学生</v>
      </c>
      <c r="U38" s="12">
        <v>600</v>
      </c>
      <c r="V38" s="13" t="s">
        <v>78</v>
      </c>
      <c r="AM38" s="14" t="s">
        <v>156</v>
      </c>
      <c r="AN38" s="14" t="s">
        <v>155</v>
      </c>
      <c r="AO38" s="14" t="s">
        <v>152</v>
      </c>
      <c r="AP38" s="14" t="s">
        <v>161</v>
      </c>
      <c r="AQ38" s="56">
        <v>1580</v>
      </c>
      <c r="AR38" s="56" t="str">
        <f t="shared" si="0"/>
        <v>〇野外炊飯〇集団宿泊【小学校】以外での利用〇昼食〇焼肉Bコース</v>
      </c>
      <c r="AS38" s="56">
        <v>1580</v>
      </c>
    </row>
    <row r="39" spans="1:45" x14ac:dyDescent="0.15">
      <c r="M39" s="10">
        <v>37</v>
      </c>
      <c r="N39" s="10" t="s">
        <v>108</v>
      </c>
      <c r="O39" s="16" t="s">
        <v>80</v>
      </c>
      <c r="P39" s="28"/>
      <c r="Q39" s="28" t="s">
        <v>92</v>
      </c>
      <c r="R39" s="28" t="s">
        <v>93</v>
      </c>
      <c r="S39" s="10" t="str">
        <f t="shared" si="4"/>
        <v>宿泊棟中学生Yβ</v>
      </c>
      <c r="T39" s="10" t="str">
        <f t="shared" si="3"/>
        <v>宿泊棟中学生</v>
      </c>
      <c r="U39" s="12">
        <v>600</v>
      </c>
      <c r="V39" s="13" t="s">
        <v>78</v>
      </c>
      <c r="AM39" s="14" t="s">
        <v>156</v>
      </c>
      <c r="AN39" s="14" t="s">
        <v>155</v>
      </c>
      <c r="AO39" s="14" t="s">
        <v>153</v>
      </c>
      <c r="AP39" s="14" t="s">
        <v>157</v>
      </c>
      <c r="AQ39" s="56">
        <v>810</v>
      </c>
      <c r="AR39" s="56" t="str">
        <f t="shared" si="0"/>
        <v>〇野外炊飯〇集団宿泊【小学校】以外での利用〇夕食〇カレーライス</v>
      </c>
      <c r="AS39" s="56">
        <v>810</v>
      </c>
    </row>
    <row r="40" spans="1:45" x14ac:dyDescent="0.15">
      <c r="M40" s="10">
        <v>38</v>
      </c>
      <c r="N40" s="10" t="s">
        <v>108</v>
      </c>
      <c r="O40" s="16" t="s">
        <v>81</v>
      </c>
      <c r="P40" s="28"/>
      <c r="Q40" s="28" t="s">
        <v>92</v>
      </c>
      <c r="R40" s="28" t="s">
        <v>93</v>
      </c>
      <c r="S40" s="10" t="str">
        <f t="shared" si="4"/>
        <v>宿泊棟高校生Yβ</v>
      </c>
      <c r="T40" s="10" t="str">
        <f t="shared" si="3"/>
        <v>宿泊棟高校生</v>
      </c>
      <c r="U40" s="12">
        <v>600</v>
      </c>
      <c r="V40" s="13" t="s">
        <v>78</v>
      </c>
      <c r="AM40" s="14" t="s">
        <v>156</v>
      </c>
      <c r="AN40" s="14" t="s">
        <v>155</v>
      </c>
      <c r="AO40" s="14" t="s">
        <v>153</v>
      </c>
      <c r="AP40" s="14" t="s">
        <v>158</v>
      </c>
      <c r="AQ40" s="56">
        <v>810</v>
      </c>
      <c r="AR40" s="56" t="str">
        <f t="shared" si="0"/>
        <v>〇野外炊飯〇集団宿泊【小学校】以外での利用〇夕食〇焼きそば</v>
      </c>
      <c r="AS40" s="56">
        <v>810</v>
      </c>
    </row>
    <row r="41" spans="1:45" x14ac:dyDescent="0.15">
      <c r="M41" s="10">
        <v>39</v>
      </c>
      <c r="N41" s="10" t="s">
        <v>108</v>
      </c>
      <c r="O41" s="16" t="s">
        <v>83</v>
      </c>
      <c r="P41" s="28"/>
      <c r="Q41" s="28" t="s">
        <v>92</v>
      </c>
      <c r="R41" s="28" t="s">
        <v>93</v>
      </c>
      <c r="S41" s="10" t="str">
        <f t="shared" si="4"/>
        <v>宿泊棟中等教育学校生Yβ</v>
      </c>
      <c r="T41" s="10" t="str">
        <f t="shared" si="3"/>
        <v>宿泊棟中等教育学校生</v>
      </c>
      <c r="U41" s="12">
        <v>600</v>
      </c>
      <c r="V41" s="13" t="s">
        <v>78</v>
      </c>
      <c r="AM41" s="14" t="s">
        <v>156</v>
      </c>
      <c r="AN41" s="14" t="s">
        <v>155</v>
      </c>
      <c r="AO41" s="14" t="s">
        <v>153</v>
      </c>
      <c r="AP41" s="14" t="s">
        <v>159</v>
      </c>
      <c r="AQ41" s="56">
        <v>810</v>
      </c>
      <c r="AR41" s="56" t="str">
        <f t="shared" si="0"/>
        <v>〇野外炊飯〇集団宿泊【小学校】以外での利用〇夕食〇ポトフ＆パン</v>
      </c>
      <c r="AS41" s="56">
        <v>810</v>
      </c>
    </row>
    <row r="42" spans="1:45" x14ac:dyDescent="0.15">
      <c r="M42" s="10">
        <v>40</v>
      </c>
      <c r="N42" s="10" t="s">
        <v>108</v>
      </c>
      <c r="O42" s="16" t="s">
        <v>85</v>
      </c>
      <c r="P42" s="28"/>
      <c r="Q42" s="28" t="s">
        <v>92</v>
      </c>
      <c r="R42" s="28" t="s">
        <v>93</v>
      </c>
      <c r="S42" s="10" t="str">
        <f t="shared" si="4"/>
        <v>宿泊棟専修学校生、各種学校生Yβ</v>
      </c>
      <c r="T42" s="10" t="str">
        <f t="shared" si="3"/>
        <v>宿泊棟専修学校生、各種学校生</v>
      </c>
      <c r="U42" s="12">
        <v>600</v>
      </c>
      <c r="V42" s="13" t="s">
        <v>78</v>
      </c>
      <c r="AM42" s="14" t="s">
        <v>156</v>
      </c>
      <c r="AN42" s="14" t="s">
        <v>155</v>
      </c>
      <c r="AO42" s="14" t="s">
        <v>153</v>
      </c>
      <c r="AP42" s="14" t="s">
        <v>160</v>
      </c>
      <c r="AQ42" s="56">
        <v>1050</v>
      </c>
      <c r="AR42" s="56" t="str">
        <f t="shared" si="0"/>
        <v>〇野外炊飯〇集団宿泊【小学校】以外での利用〇夕食〇焼肉Aコース</v>
      </c>
      <c r="AS42" s="56">
        <v>1050</v>
      </c>
    </row>
    <row r="43" spans="1:45" x14ac:dyDescent="0.15">
      <c r="M43" s="10">
        <v>41</v>
      </c>
      <c r="N43" s="10" t="s">
        <v>108</v>
      </c>
      <c r="O43" s="16" t="s">
        <v>87</v>
      </c>
      <c r="P43" s="28"/>
      <c r="Q43" s="28" t="s">
        <v>92</v>
      </c>
      <c r="R43" s="28" t="s">
        <v>93</v>
      </c>
      <c r="S43" s="10" t="str">
        <f t="shared" si="4"/>
        <v>宿泊棟大学生（短大、高専）Yβ</v>
      </c>
      <c r="T43" s="10" t="str">
        <f t="shared" si="3"/>
        <v>宿泊棟大学生（短大、高専）</v>
      </c>
      <c r="U43" s="12">
        <v>1200</v>
      </c>
      <c r="V43" s="13" t="s">
        <v>89</v>
      </c>
      <c r="AM43" s="14" t="s">
        <v>156</v>
      </c>
      <c r="AN43" s="14" t="s">
        <v>155</v>
      </c>
      <c r="AO43" s="14" t="s">
        <v>153</v>
      </c>
      <c r="AP43" s="14" t="s">
        <v>161</v>
      </c>
      <c r="AQ43" s="56">
        <v>1580</v>
      </c>
      <c r="AR43" s="56" t="str">
        <f t="shared" si="0"/>
        <v>〇野外炊飯〇集団宿泊【小学校】以外での利用〇夕食〇焼肉Bコース</v>
      </c>
      <c r="AS43" s="56">
        <v>1580</v>
      </c>
    </row>
    <row r="44" spans="1:45" x14ac:dyDescent="0.15">
      <c r="M44" s="10">
        <v>42</v>
      </c>
      <c r="N44" s="10" t="s">
        <v>108</v>
      </c>
      <c r="O44" s="16" t="s">
        <v>40</v>
      </c>
      <c r="P44" s="28"/>
      <c r="Q44" s="28" t="s">
        <v>92</v>
      </c>
      <c r="R44" s="28" t="s">
        <v>93</v>
      </c>
      <c r="S44" s="10" t="str">
        <f t="shared" si="4"/>
        <v>宿泊棟29歳以下Yβ</v>
      </c>
      <c r="T44" s="10" t="str">
        <f t="shared" si="3"/>
        <v>宿泊棟29歳以下</v>
      </c>
      <c r="U44" s="12">
        <v>2500</v>
      </c>
      <c r="V44" s="13" t="s">
        <v>74</v>
      </c>
      <c r="AM44" s="58" t="s">
        <v>173</v>
      </c>
      <c r="AN44" s="58" t="s">
        <v>174</v>
      </c>
      <c r="AO44" s="58"/>
      <c r="AP44" s="58"/>
      <c r="AQ44" s="56">
        <v>2040</v>
      </c>
      <c r="AR44" s="56" t="str">
        <f t="shared" si="0"/>
        <v>◇テーブルマナー◇Aコース(５品)</v>
      </c>
      <c r="AS44" s="56">
        <v>2040</v>
      </c>
    </row>
    <row r="45" spans="1:45" x14ac:dyDescent="0.15">
      <c r="M45" s="10">
        <v>43</v>
      </c>
      <c r="N45" s="10" t="s">
        <v>108</v>
      </c>
      <c r="O45" s="16" t="s">
        <v>39</v>
      </c>
      <c r="P45" s="28"/>
      <c r="Q45" s="28" t="s">
        <v>92</v>
      </c>
      <c r="R45" s="28" t="s">
        <v>93</v>
      </c>
      <c r="S45" s="10" t="str">
        <f t="shared" si="4"/>
        <v>宿泊棟30歳以上Yβ</v>
      </c>
      <c r="T45" s="10" t="str">
        <f t="shared" si="3"/>
        <v>宿泊棟30歳以上</v>
      </c>
      <c r="U45" s="12">
        <v>2500</v>
      </c>
      <c r="V45" s="13" t="s">
        <v>74</v>
      </c>
      <c r="AM45" s="58" t="s">
        <v>173</v>
      </c>
      <c r="AN45" s="58" t="s">
        <v>175</v>
      </c>
      <c r="AO45" s="58"/>
      <c r="AP45" s="58"/>
      <c r="AQ45" s="56">
        <v>2850</v>
      </c>
      <c r="AR45" s="56" t="str">
        <f t="shared" si="0"/>
        <v>◇テーブルマナー◇Bコース(７品)</v>
      </c>
      <c r="AS45" s="56">
        <v>2850</v>
      </c>
    </row>
    <row r="46" spans="1:45" x14ac:dyDescent="0.15">
      <c r="M46" s="10">
        <v>44</v>
      </c>
      <c r="N46" s="10" t="s">
        <v>108</v>
      </c>
      <c r="O46" s="16" t="s">
        <v>36</v>
      </c>
      <c r="P46" s="28"/>
      <c r="Q46" s="28" t="s">
        <v>92</v>
      </c>
      <c r="R46" s="28" t="s">
        <v>93</v>
      </c>
      <c r="S46" s="10" t="str">
        <f t="shared" si="4"/>
        <v>宿泊棟指導者・関係者Yβ</v>
      </c>
      <c r="T46" s="10" t="str">
        <f t="shared" si="3"/>
        <v>宿泊棟指導者・関係者</v>
      </c>
      <c r="U46" s="12">
        <v>2500</v>
      </c>
      <c r="V46" s="13" t="s">
        <v>74</v>
      </c>
      <c r="AN46" s="53"/>
    </row>
    <row r="47" spans="1:45" x14ac:dyDescent="0.15">
      <c r="M47" s="10">
        <v>45</v>
      </c>
      <c r="N47" s="10" t="s">
        <v>108</v>
      </c>
      <c r="O47" s="17" t="s">
        <v>70</v>
      </c>
      <c r="P47" s="29" t="s">
        <v>35</v>
      </c>
      <c r="Q47" s="29" t="s">
        <v>72</v>
      </c>
      <c r="R47" s="29" t="s">
        <v>73</v>
      </c>
      <c r="S47" s="10" t="str">
        <f t="shared" si="4"/>
        <v>宿泊棟未就学児（年少未満）減免Xα</v>
      </c>
      <c r="T47" s="10" t="str">
        <f t="shared" si="3"/>
        <v>宿泊棟未就学児（年少未満）</v>
      </c>
      <c r="U47" s="20" t="s">
        <v>94</v>
      </c>
      <c r="V47" s="13" t="s">
        <v>74</v>
      </c>
    </row>
    <row r="48" spans="1:45" x14ac:dyDescent="0.15">
      <c r="M48" s="10">
        <v>46</v>
      </c>
      <c r="N48" s="10" t="s">
        <v>108</v>
      </c>
      <c r="O48" s="17" t="s">
        <v>77</v>
      </c>
      <c r="P48" s="29" t="s">
        <v>35</v>
      </c>
      <c r="Q48" s="29" t="s">
        <v>72</v>
      </c>
      <c r="R48" s="29" t="s">
        <v>73</v>
      </c>
      <c r="S48" s="10" t="str">
        <f t="shared" si="4"/>
        <v>宿泊棟未就学児（年少以上）減免Xα</v>
      </c>
      <c r="T48" s="10" t="str">
        <f t="shared" si="3"/>
        <v>宿泊棟未就学児（年少以上）</v>
      </c>
      <c r="U48" s="12">
        <v>300</v>
      </c>
      <c r="V48" s="13" t="s">
        <v>78</v>
      </c>
    </row>
    <row r="49" spans="13:22" x14ac:dyDescent="0.15">
      <c r="M49" s="10">
        <v>47</v>
      </c>
      <c r="N49" s="10" t="s">
        <v>108</v>
      </c>
      <c r="O49" s="17" t="s">
        <v>33</v>
      </c>
      <c r="P49" s="29" t="s">
        <v>35</v>
      </c>
      <c r="Q49" s="29" t="s">
        <v>72</v>
      </c>
      <c r="R49" s="29" t="s">
        <v>73</v>
      </c>
      <c r="S49" s="10" t="str">
        <f t="shared" si="4"/>
        <v>宿泊棟小学生減免Xα</v>
      </c>
      <c r="T49" s="10" t="str">
        <f t="shared" si="3"/>
        <v>宿泊棟小学生</v>
      </c>
      <c r="U49" s="12">
        <v>300</v>
      </c>
      <c r="V49" s="13" t="s">
        <v>78</v>
      </c>
    </row>
    <row r="50" spans="13:22" x14ac:dyDescent="0.15">
      <c r="M50" s="10">
        <v>48</v>
      </c>
      <c r="N50" s="10" t="s">
        <v>108</v>
      </c>
      <c r="O50" s="17" t="s">
        <v>37</v>
      </c>
      <c r="P50" s="29" t="s">
        <v>35</v>
      </c>
      <c r="Q50" s="29" t="s">
        <v>72</v>
      </c>
      <c r="R50" s="29" t="s">
        <v>73</v>
      </c>
      <c r="S50" s="10" t="str">
        <f t="shared" si="4"/>
        <v>宿泊棟中学生減免Xα</v>
      </c>
      <c r="T50" s="10" t="str">
        <f t="shared" si="3"/>
        <v>宿泊棟中学生</v>
      </c>
      <c r="U50" s="12">
        <v>300</v>
      </c>
      <c r="V50" s="13" t="s">
        <v>78</v>
      </c>
    </row>
    <row r="51" spans="13:22" x14ac:dyDescent="0.15">
      <c r="M51" s="10">
        <v>49</v>
      </c>
      <c r="N51" s="10" t="s">
        <v>108</v>
      </c>
      <c r="O51" s="17" t="s">
        <v>82</v>
      </c>
      <c r="P51" s="29" t="s">
        <v>35</v>
      </c>
      <c r="Q51" s="29" t="s">
        <v>72</v>
      </c>
      <c r="R51" s="29" t="s">
        <v>73</v>
      </c>
      <c r="S51" s="10" t="str">
        <f t="shared" si="4"/>
        <v>宿泊棟高校生減免Xα</v>
      </c>
      <c r="T51" s="10" t="str">
        <f t="shared" si="3"/>
        <v>宿泊棟高校生</v>
      </c>
      <c r="U51" s="12">
        <v>300</v>
      </c>
      <c r="V51" s="13" t="s">
        <v>78</v>
      </c>
    </row>
    <row r="52" spans="13:22" x14ac:dyDescent="0.15">
      <c r="M52" s="10">
        <v>50</v>
      </c>
      <c r="N52" s="10" t="s">
        <v>108</v>
      </c>
      <c r="O52" s="17" t="s">
        <v>84</v>
      </c>
      <c r="P52" s="29" t="s">
        <v>35</v>
      </c>
      <c r="Q52" s="29" t="s">
        <v>72</v>
      </c>
      <c r="R52" s="29" t="s">
        <v>73</v>
      </c>
      <c r="S52" s="10" t="str">
        <f t="shared" si="4"/>
        <v>宿泊棟中等教育学校生減免Xα</v>
      </c>
      <c r="T52" s="10" t="str">
        <f t="shared" si="3"/>
        <v>宿泊棟中等教育学校生</v>
      </c>
      <c r="U52" s="12">
        <v>300</v>
      </c>
      <c r="V52" s="13" t="s">
        <v>78</v>
      </c>
    </row>
    <row r="53" spans="13:22" x14ac:dyDescent="0.15">
      <c r="M53" s="10">
        <v>51</v>
      </c>
      <c r="N53" s="10" t="s">
        <v>108</v>
      </c>
      <c r="O53" s="17" t="s">
        <v>86</v>
      </c>
      <c r="P53" s="29" t="s">
        <v>35</v>
      </c>
      <c r="Q53" s="29" t="s">
        <v>72</v>
      </c>
      <c r="R53" s="29" t="s">
        <v>73</v>
      </c>
      <c r="S53" s="10" t="str">
        <f t="shared" si="4"/>
        <v>宿泊棟専修学校生、各種学校生減免Xα</v>
      </c>
      <c r="T53" s="10" t="str">
        <f t="shared" si="3"/>
        <v>宿泊棟専修学校生、各種学校生</v>
      </c>
      <c r="U53" s="12">
        <v>300</v>
      </c>
      <c r="V53" s="13" t="s">
        <v>78</v>
      </c>
    </row>
    <row r="54" spans="13:22" x14ac:dyDescent="0.15">
      <c r="M54" s="10">
        <v>52</v>
      </c>
      <c r="N54" s="10" t="s">
        <v>108</v>
      </c>
      <c r="O54" s="17" t="s">
        <v>87</v>
      </c>
      <c r="P54" s="29" t="s">
        <v>35</v>
      </c>
      <c r="Q54" s="29" t="s">
        <v>72</v>
      </c>
      <c r="R54" s="29" t="s">
        <v>73</v>
      </c>
      <c r="S54" s="10" t="str">
        <f t="shared" si="4"/>
        <v>宿泊棟大学生（短大、高専）減免Xα</v>
      </c>
      <c r="T54" s="10" t="str">
        <f t="shared" si="3"/>
        <v>宿泊棟大学生（短大、高専）</v>
      </c>
      <c r="U54" s="12">
        <v>300</v>
      </c>
      <c r="V54" s="13" t="s">
        <v>89</v>
      </c>
    </row>
    <row r="55" spans="13:22" x14ac:dyDescent="0.15">
      <c r="M55" s="10">
        <v>53</v>
      </c>
      <c r="N55" s="10" t="s">
        <v>108</v>
      </c>
      <c r="O55" s="17" t="s">
        <v>40</v>
      </c>
      <c r="P55" s="29" t="s">
        <v>35</v>
      </c>
      <c r="Q55" s="29" t="s">
        <v>72</v>
      </c>
      <c r="R55" s="29" t="s">
        <v>73</v>
      </c>
      <c r="S55" s="10" t="str">
        <f t="shared" si="4"/>
        <v>宿泊棟29歳以下減免Xα</v>
      </c>
      <c r="T55" s="10" t="str">
        <f t="shared" si="3"/>
        <v>宿泊棟29歳以下</v>
      </c>
      <c r="U55" s="12">
        <v>300</v>
      </c>
      <c r="V55" s="13" t="s">
        <v>74</v>
      </c>
    </row>
    <row r="56" spans="13:22" x14ac:dyDescent="0.15">
      <c r="M56" s="10">
        <v>54</v>
      </c>
      <c r="N56" s="10" t="s">
        <v>108</v>
      </c>
      <c r="O56" s="17" t="s">
        <v>39</v>
      </c>
      <c r="P56" s="29" t="s">
        <v>35</v>
      </c>
      <c r="Q56" s="29" t="s">
        <v>72</v>
      </c>
      <c r="R56" s="29" t="s">
        <v>73</v>
      </c>
      <c r="S56" s="10" t="str">
        <f t="shared" si="4"/>
        <v>宿泊棟30歳以上減免Xα</v>
      </c>
      <c r="T56" s="10" t="str">
        <f t="shared" si="3"/>
        <v>宿泊棟30歳以上</v>
      </c>
      <c r="U56" s="12">
        <v>300</v>
      </c>
      <c r="V56" s="13" t="s">
        <v>74</v>
      </c>
    </row>
    <row r="57" spans="13:22" x14ac:dyDescent="0.15">
      <c r="M57" s="10">
        <v>55</v>
      </c>
      <c r="N57" s="10" t="s">
        <v>108</v>
      </c>
      <c r="O57" s="17" t="s">
        <v>36</v>
      </c>
      <c r="P57" s="29" t="s">
        <v>35</v>
      </c>
      <c r="Q57" s="29" t="s">
        <v>72</v>
      </c>
      <c r="R57" s="29" t="s">
        <v>73</v>
      </c>
      <c r="S57" s="10" t="str">
        <f t="shared" si="4"/>
        <v>宿泊棟指導者・関係者減免Xα</v>
      </c>
      <c r="T57" s="10" t="str">
        <f t="shared" si="3"/>
        <v>宿泊棟指導者・関係者</v>
      </c>
      <c r="U57" s="12">
        <v>300</v>
      </c>
      <c r="V57" s="13" t="s">
        <v>74</v>
      </c>
    </row>
    <row r="58" spans="13:22" x14ac:dyDescent="0.15">
      <c r="M58" s="10">
        <v>56</v>
      </c>
      <c r="N58" s="10" t="s">
        <v>108</v>
      </c>
      <c r="O58" s="11" t="s">
        <v>70</v>
      </c>
      <c r="P58" s="26" t="s">
        <v>35</v>
      </c>
      <c r="Q58" s="26" t="s">
        <v>92</v>
      </c>
      <c r="R58" s="26" t="s">
        <v>73</v>
      </c>
      <c r="S58" s="10" t="str">
        <f t="shared" si="4"/>
        <v>宿泊棟未就学児（年少未満）減免Yα</v>
      </c>
      <c r="T58" s="10" t="str">
        <f t="shared" si="3"/>
        <v>宿泊棟未就学児（年少未満）</v>
      </c>
      <c r="U58" s="20" t="s">
        <v>94</v>
      </c>
      <c r="V58" s="13" t="s">
        <v>74</v>
      </c>
    </row>
    <row r="59" spans="13:22" x14ac:dyDescent="0.15">
      <c r="M59" s="10">
        <v>57</v>
      </c>
      <c r="N59" s="10" t="s">
        <v>108</v>
      </c>
      <c r="O59" s="11" t="s">
        <v>77</v>
      </c>
      <c r="P59" s="26" t="s">
        <v>35</v>
      </c>
      <c r="Q59" s="26" t="s">
        <v>92</v>
      </c>
      <c r="R59" s="26" t="s">
        <v>73</v>
      </c>
      <c r="S59" s="10" t="str">
        <f t="shared" si="4"/>
        <v>宿泊棟未就学児（年少以上）減免Yα</v>
      </c>
      <c r="T59" s="10" t="str">
        <f t="shared" si="3"/>
        <v>宿泊棟未就学児（年少以上）</v>
      </c>
      <c r="U59" s="12">
        <v>300</v>
      </c>
      <c r="V59" s="13" t="s">
        <v>78</v>
      </c>
    </row>
    <row r="60" spans="13:22" x14ac:dyDescent="0.15">
      <c r="M60" s="10">
        <v>58</v>
      </c>
      <c r="N60" s="10" t="s">
        <v>108</v>
      </c>
      <c r="O60" s="11" t="s">
        <v>33</v>
      </c>
      <c r="P60" s="26" t="s">
        <v>35</v>
      </c>
      <c r="Q60" s="26" t="s">
        <v>92</v>
      </c>
      <c r="R60" s="26" t="s">
        <v>73</v>
      </c>
      <c r="S60" s="10" t="str">
        <f t="shared" si="4"/>
        <v>宿泊棟小学生減免Yα</v>
      </c>
      <c r="T60" s="10" t="str">
        <f t="shared" si="3"/>
        <v>宿泊棟小学生</v>
      </c>
      <c r="U60" s="12">
        <v>300</v>
      </c>
      <c r="V60" s="13" t="s">
        <v>78</v>
      </c>
    </row>
    <row r="61" spans="13:22" x14ac:dyDescent="0.15">
      <c r="M61" s="10">
        <v>59</v>
      </c>
      <c r="N61" s="10" t="s">
        <v>108</v>
      </c>
      <c r="O61" s="11" t="s">
        <v>37</v>
      </c>
      <c r="P61" s="26" t="s">
        <v>35</v>
      </c>
      <c r="Q61" s="26" t="s">
        <v>92</v>
      </c>
      <c r="R61" s="26" t="s">
        <v>73</v>
      </c>
      <c r="S61" s="10" t="str">
        <f t="shared" si="4"/>
        <v>宿泊棟中学生減免Yα</v>
      </c>
      <c r="T61" s="10" t="str">
        <f t="shared" si="3"/>
        <v>宿泊棟中学生</v>
      </c>
      <c r="U61" s="12">
        <v>300</v>
      </c>
      <c r="V61" s="13" t="s">
        <v>78</v>
      </c>
    </row>
    <row r="62" spans="13:22" x14ac:dyDescent="0.15">
      <c r="M62" s="10">
        <v>60</v>
      </c>
      <c r="N62" s="10" t="s">
        <v>108</v>
      </c>
      <c r="O62" s="11" t="s">
        <v>82</v>
      </c>
      <c r="P62" s="26" t="s">
        <v>35</v>
      </c>
      <c r="Q62" s="26" t="s">
        <v>92</v>
      </c>
      <c r="R62" s="26" t="s">
        <v>73</v>
      </c>
      <c r="S62" s="10" t="str">
        <f t="shared" si="4"/>
        <v>宿泊棟高校生減免Yα</v>
      </c>
      <c r="T62" s="10" t="str">
        <f t="shared" si="3"/>
        <v>宿泊棟高校生</v>
      </c>
      <c r="U62" s="12">
        <v>300</v>
      </c>
      <c r="V62" s="13" t="s">
        <v>78</v>
      </c>
    </row>
    <row r="63" spans="13:22" x14ac:dyDescent="0.15">
      <c r="M63" s="10">
        <v>61</v>
      </c>
      <c r="N63" s="10" t="s">
        <v>108</v>
      </c>
      <c r="O63" s="11" t="s">
        <v>84</v>
      </c>
      <c r="P63" s="26" t="s">
        <v>35</v>
      </c>
      <c r="Q63" s="26" t="s">
        <v>92</v>
      </c>
      <c r="R63" s="26" t="s">
        <v>73</v>
      </c>
      <c r="S63" s="10" t="str">
        <f t="shared" si="4"/>
        <v>宿泊棟中等教育学校生減免Yα</v>
      </c>
      <c r="T63" s="10" t="str">
        <f t="shared" si="3"/>
        <v>宿泊棟中等教育学校生</v>
      </c>
      <c r="U63" s="12">
        <v>300</v>
      </c>
      <c r="V63" s="13" t="s">
        <v>78</v>
      </c>
    </row>
    <row r="64" spans="13:22" x14ac:dyDescent="0.15">
      <c r="M64" s="10">
        <v>62</v>
      </c>
      <c r="N64" s="10" t="s">
        <v>108</v>
      </c>
      <c r="O64" s="11" t="s">
        <v>86</v>
      </c>
      <c r="P64" s="26" t="s">
        <v>35</v>
      </c>
      <c r="Q64" s="26" t="s">
        <v>92</v>
      </c>
      <c r="R64" s="26" t="s">
        <v>73</v>
      </c>
      <c r="S64" s="10" t="str">
        <f t="shared" si="4"/>
        <v>宿泊棟専修学校生、各種学校生減免Yα</v>
      </c>
      <c r="T64" s="10" t="str">
        <f t="shared" si="3"/>
        <v>宿泊棟専修学校生、各種学校生</v>
      </c>
      <c r="U64" s="12">
        <v>300</v>
      </c>
      <c r="V64" s="13" t="s">
        <v>78</v>
      </c>
    </row>
    <row r="65" spans="13:22" x14ac:dyDescent="0.15">
      <c r="M65" s="10">
        <v>63</v>
      </c>
      <c r="N65" s="10" t="s">
        <v>108</v>
      </c>
      <c r="O65" s="11" t="s">
        <v>87</v>
      </c>
      <c r="P65" s="26" t="s">
        <v>35</v>
      </c>
      <c r="Q65" s="26" t="s">
        <v>92</v>
      </c>
      <c r="R65" s="26" t="s">
        <v>73</v>
      </c>
      <c r="S65" s="10" t="str">
        <f t="shared" si="4"/>
        <v>宿泊棟大学生（短大、高専）減免Yα</v>
      </c>
      <c r="T65" s="10" t="str">
        <f t="shared" si="3"/>
        <v>宿泊棟大学生（短大、高専）</v>
      </c>
      <c r="U65" s="12">
        <v>300</v>
      </c>
      <c r="V65" s="13" t="s">
        <v>89</v>
      </c>
    </row>
    <row r="66" spans="13:22" x14ac:dyDescent="0.15">
      <c r="M66" s="10">
        <v>64</v>
      </c>
      <c r="N66" s="10" t="s">
        <v>108</v>
      </c>
      <c r="O66" s="11" t="s">
        <v>40</v>
      </c>
      <c r="P66" s="26" t="s">
        <v>35</v>
      </c>
      <c r="Q66" s="26" t="s">
        <v>92</v>
      </c>
      <c r="R66" s="26" t="s">
        <v>73</v>
      </c>
      <c r="S66" s="10" t="str">
        <f t="shared" si="4"/>
        <v>宿泊棟29歳以下減免Yα</v>
      </c>
      <c r="T66" s="10" t="str">
        <f t="shared" si="3"/>
        <v>宿泊棟29歳以下</v>
      </c>
      <c r="U66" s="12">
        <v>300</v>
      </c>
      <c r="V66" s="13" t="s">
        <v>74</v>
      </c>
    </row>
    <row r="67" spans="13:22" x14ac:dyDescent="0.15">
      <c r="M67" s="10">
        <v>65</v>
      </c>
      <c r="N67" s="10" t="s">
        <v>108</v>
      </c>
      <c r="O67" s="11" t="s">
        <v>39</v>
      </c>
      <c r="P67" s="26" t="s">
        <v>35</v>
      </c>
      <c r="Q67" s="26" t="s">
        <v>92</v>
      </c>
      <c r="R67" s="26" t="s">
        <v>73</v>
      </c>
      <c r="S67" s="10" t="str">
        <f t="shared" si="4"/>
        <v>宿泊棟30歳以上減免Yα</v>
      </c>
      <c r="T67" s="10" t="str">
        <f t="shared" si="3"/>
        <v>宿泊棟30歳以上</v>
      </c>
      <c r="U67" s="12">
        <v>300</v>
      </c>
      <c r="V67" s="13" t="s">
        <v>74</v>
      </c>
    </row>
    <row r="68" spans="13:22" x14ac:dyDescent="0.15">
      <c r="M68" s="10">
        <v>66</v>
      </c>
      <c r="N68" s="10" t="s">
        <v>108</v>
      </c>
      <c r="O68" s="11" t="s">
        <v>36</v>
      </c>
      <c r="P68" s="26" t="s">
        <v>35</v>
      </c>
      <c r="Q68" s="26" t="s">
        <v>92</v>
      </c>
      <c r="R68" s="26" t="s">
        <v>73</v>
      </c>
      <c r="S68" s="10" t="str">
        <f t="shared" si="4"/>
        <v>宿泊棟指導者・関係者減免Yα</v>
      </c>
      <c r="T68" s="10" t="str">
        <f t="shared" ref="T68:T175" si="5">N68&amp;O68</f>
        <v>宿泊棟指導者・関係者</v>
      </c>
      <c r="U68" s="12">
        <v>300</v>
      </c>
      <c r="V68" s="13" t="s">
        <v>74</v>
      </c>
    </row>
    <row r="69" spans="13:22" x14ac:dyDescent="0.15">
      <c r="M69" s="10">
        <v>67</v>
      </c>
      <c r="N69" s="10" t="s">
        <v>108</v>
      </c>
      <c r="O69" s="14" t="s">
        <v>70</v>
      </c>
      <c r="P69" s="27" t="s">
        <v>35</v>
      </c>
      <c r="Q69" s="27" t="s">
        <v>72</v>
      </c>
      <c r="R69" s="27" t="s">
        <v>93</v>
      </c>
      <c r="S69" s="10" t="str">
        <f t="shared" ref="S69:S187" si="6">N69&amp;O69&amp;P69&amp;Q69&amp;R69</f>
        <v>宿泊棟未就学児（年少未満）減免Xβ</v>
      </c>
      <c r="T69" s="10" t="str">
        <f t="shared" si="5"/>
        <v>宿泊棟未就学児（年少未満）</v>
      </c>
      <c r="U69" s="20" t="s">
        <v>94</v>
      </c>
      <c r="V69" s="13" t="s">
        <v>74</v>
      </c>
    </row>
    <row r="70" spans="13:22" x14ac:dyDescent="0.15">
      <c r="M70" s="10">
        <v>68</v>
      </c>
      <c r="N70" s="10" t="s">
        <v>108</v>
      </c>
      <c r="O70" s="14" t="s">
        <v>77</v>
      </c>
      <c r="P70" s="27" t="s">
        <v>35</v>
      </c>
      <c r="Q70" s="27" t="s">
        <v>72</v>
      </c>
      <c r="R70" s="27" t="s">
        <v>93</v>
      </c>
      <c r="S70" s="10" t="str">
        <f t="shared" si="6"/>
        <v>宿泊棟未就学児（年少以上）減免Xβ</v>
      </c>
      <c r="T70" s="10" t="str">
        <f t="shared" si="5"/>
        <v>宿泊棟未就学児（年少以上）</v>
      </c>
      <c r="U70" s="12">
        <v>300</v>
      </c>
      <c r="V70" s="13" t="s">
        <v>78</v>
      </c>
    </row>
    <row r="71" spans="13:22" x14ac:dyDescent="0.15">
      <c r="M71" s="10">
        <v>69</v>
      </c>
      <c r="N71" s="10" t="s">
        <v>108</v>
      </c>
      <c r="O71" s="14" t="s">
        <v>33</v>
      </c>
      <c r="P71" s="27" t="s">
        <v>35</v>
      </c>
      <c r="Q71" s="27" t="s">
        <v>72</v>
      </c>
      <c r="R71" s="27" t="s">
        <v>93</v>
      </c>
      <c r="S71" s="10" t="str">
        <f t="shared" si="6"/>
        <v>宿泊棟小学生減免Xβ</v>
      </c>
      <c r="T71" s="10" t="str">
        <f t="shared" si="5"/>
        <v>宿泊棟小学生</v>
      </c>
      <c r="U71" s="12">
        <v>300</v>
      </c>
      <c r="V71" s="13" t="s">
        <v>78</v>
      </c>
    </row>
    <row r="72" spans="13:22" x14ac:dyDescent="0.15">
      <c r="M72" s="10">
        <v>70</v>
      </c>
      <c r="N72" s="10" t="s">
        <v>108</v>
      </c>
      <c r="O72" s="14" t="s">
        <v>37</v>
      </c>
      <c r="P72" s="27" t="s">
        <v>35</v>
      </c>
      <c r="Q72" s="27" t="s">
        <v>72</v>
      </c>
      <c r="R72" s="27" t="s">
        <v>93</v>
      </c>
      <c r="S72" s="10" t="str">
        <f t="shared" si="6"/>
        <v>宿泊棟中学生減免Xβ</v>
      </c>
      <c r="T72" s="10" t="str">
        <f t="shared" si="5"/>
        <v>宿泊棟中学生</v>
      </c>
      <c r="U72" s="12">
        <v>300</v>
      </c>
      <c r="V72" s="13" t="s">
        <v>78</v>
      </c>
    </row>
    <row r="73" spans="13:22" x14ac:dyDescent="0.15">
      <c r="M73" s="10">
        <v>71</v>
      </c>
      <c r="N73" s="10" t="s">
        <v>108</v>
      </c>
      <c r="O73" s="14" t="s">
        <v>82</v>
      </c>
      <c r="P73" s="27" t="s">
        <v>35</v>
      </c>
      <c r="Q73" s="27" t="s">
        <v>72</v>
      </c>
      <c r="R73" s="27" t="s">
        <v>93</v>
      </c>
      <c r="S73" s="10" t="str">
        <f t="shared" si="6"/>
        <v>宿泊棟高校生減免Xβ</v>
      </c>
      <c r="T73" s="10" t="str">
        <f t="shared" si="5"/>
        <v>宿泊棟高校生</v>
      </c>
      <c r="U73" s="12">
        <v>300</v>
      </c>
      <c r="V73" s="13" t="s">
        <v>78</v>
      </c>
    </row>
    <row r="74" spans="13:22" x14ac:dyDescent="0.15">
      <c r="M74" s="10">
        <v>72</v>
      </c>
      <c r="N74" s="10" t="s">
        <v>108</v>
      </c>
      <c r="O74" s="14" t="s">
        <v>84</v>
      </c>
      <c r="P74" s="27" t="s">
        <v>35</v>
      </c>
      <c r="Q74" s="27" t="s">
        <v>72</v>
      </c>
      <c r="R74" s="27" t="s">
        <v>93</v>
      </c>
      <c r="S74" s="10" t="str">
        <f t="shared" si="6"/>
        <v>宿泊棟中等教育学校生減免Xβ</v>
      </c>
      <c r="T74" s="10" t="str">
        <f t="shared" si="5"/>
        <v>宿泊棟中等教育学校生</v>
      </c>
      <c r="U74" s="12">
        <v>300</v>
      </c>
      <c r="V74" s="13" t="s">
        <v>78</v>
      </c>
    </row>
    <row r="75" spans="13:22" x14ac:dyDescent="0.15">
      <c r="M75" s="10">
        <v>73</v>
      </c>
      <c r="N75" s="10" t="s">
        <v>108</v>
      </c>
      <c r="O75" s="14" t="s">
        <v>86</v>
      </c>
      <c r="P75" s="27" t="s">
        <v>35</v>
      </c>
      <c r="Q75" s="27" t="s">
        <v>72</v>
      </c>
      <c r="R75" s="27" t="s">
        <v>93</v>
      </c>
      <c r="S75" s="10" t="str">
        <f t="shared" si="6"/>
        <v>宿泊棟専修学校生、各種学校生減免Xβ</v>
      </c>
      <c r="T75" s="10" t="str">
        <f t="shared" si="5"/>
        <v>宿泊棟専修学校生、各種学校生</v>
      </c>
      <c r="U75" s="12">
        <v>300</v>
      </c>
      <c r="V75" s="13" t="s">
        <v>78</v>
      </c>
    </row>
    <row r="76" spans="13:22" x14ac:dyDescent="0.15">
      <c r="M76" s="10">
        <v>74</v>
      </c>
      <c r="N76" s="10" t="s">
        <v>108</v>
      </c>
      <c r="O76" s="14" t="s">
        <v>87</v>
      </c>
      <c r="P76" s="27" t="s">
        <v>35</v>
      </c>
      <c r="Q76" s="27" t="s">
        <v>72</v>
      </c>
      <c r="R76" s="27" t="s">
        <v>93</v>
      </c>
      <c r="S76" s="10" t="str">
        <f t="shared" si="6"/>
        <v>宿泊棟大学生（短大、高専）減免Xβ</v>
      </c>
      <c r="T76" s="10" t="str">
        <f t="shared" si="5"/>
        <v>宿泊棟大学生（短大、高専）</v>
      </c>
      <c r="U76" s="12">
        <v>300</v>
      </c>
      <c r="V76" s="13" t="s">
        <v>89</v>
      </c>
    </row>
    <row r="77" spans="13:22" x14ac:dyDescent="0.15">
      <c r="M77" s="10">
        <v>75</v>
      </c>
      <c r="N77" s="10" t="s">
        <v>108</v>
      </c>
      <c r="O77" s="14" t="s">
        <v>40</v>
      </c>
      <c r="P77" s="27" t="s">
        <v>35</v>
      </c>
      <c r="Q77" s="27" t="s">
        <v>72</v>
      </c>
      <c r="R77" s="27" t="s">
        <v>93</v>
      </c>
      <c r="S77" s="10" t="str">
        <f t="shared" si="6"/>
        <v>宿泊棟29歳以下減免Xβ</v>
      </c>
      <c r="T77" s="10" t="str">
        <f t="shared" si="5"/>
        <v>宿泊棟29歳以下</v>
      </c>
      <c r="U77" s="12">
        <v>300</v>
      </c>
      <c r="V77" s="13" t="s">
        <v>74</v>
      </c>
    </row>
    <row r="78" spans="13:22" x14ac:dyDescent="0.15">
      <c r="M78" s="10">
        <v>76</v>
      </c>
      <c r="N78" s="10" t="s">
        <v>108</v>
      </c>
      <c r="O78" s="14" t="s">
        <v>39</v>
      </c>
      <c r="P78" s="27" t="s">
        <v>35</v>
      </c>
      <c r="Q78" s="27" t="s">
        <v>72</v>
      </c>
      <c r="R78" s="27" t="s">
        <v>93</v>
      </c>
      <c r="S78" s="10" t="str">
        <f t="shared" si="6"/>
        <v>宿泊棟30歳以上減免Xβ</v>
      </c>
      <c r="T78" s="10" t="str">
        <f t="shared" si="5"/>
        <v>宿泊棟30歳以上</v>
      </c>
      <c r="U78" s="12">
        <v>300</v>
      </c>
      <c r="V78" s="13" t="s">
        <v>74</v>
      </c>
    </row>
    <row r="79" spans="13:22" x14ac:dyDescent="0.15">
      <c r="M79" s="10">
        <v>77</v>
      </c>
      <c r="N79" s="10" t="s">
        <v>108</v>
      </c>
      <c r="O79" s="14" t="s">
        <v>36</v>
      </c>
      <c r="P79" s="27" t="s">
        <v>35</v>
      </c>
      <c r="Q79" s="27" t="s">
        <v>72</v>
      </c>
      <c r="R79" s="27" t="s">
        <v>93</v>
      </c>
      <c r="S79" s="10" t="str">
        <f t="shared" si="6"/>
        <v>宿泊棟指導者・関係者減免Xβ</v>
      </c>
      <c r="T79" s="10" t="str">
        <f t="shared" si="5"/>
        <v>宿泊棟指導者・関係者</v>
      </c>
      <c r="U79" s="12">
        <v>300</v>
      </c>
      <c r="V79" s="13" t="s">
        <v>74</v>
      </c>
    </row>
    <row r="80" spans="13:22" x14ac:dyDescent="0.15">
      <c r="M80" s="10">
        <v>78</v>
      </c>
      <c r="N80" s="10" t="s">
        <v>108</v>
      </c>
      <c r="O80" s="16" t="s">
        <v>70</v>
      </c>
      <c r="P80" s="28" t="s">
        <v>35</v>
      </c>
      <c r="Q80" s="28" t="s">
        <v>92</v>
      </c>
      <c r="R80" s="28" t="s">
        <v>93</v>
      </c>
      <c r="S80" s="10" t="str">
        <f t="shared" si="6"/>
        <v>宿泊棟未就学児（年少未満）減免Yβ</v>
      </c>
      <c r="T80" s="10" t="str">
        <f t="shared" si="5"/>
        <v>宿泊棟未就学児（年少未満）</v>
      </c>
      <c r="U80" s="20" t="s">
        <v>94</v>
      </c>
      <c r="V80" s="13" t="s">
        <v>74</v>
      </c>
    </row>
    <row r="81" spans="13:22" x14ac:dyDescent="0.15">
      <c r="M81" s="10">
        <v>79</v>
      </c>
      <c r="N81" s="10" t="s">
        <v>108</v>
      </c>
      <c r="O81" s="16" t="s">
        <v>77</v>
      </c>
      <c r="P81" s="28" t="s">
        <v>35</v>
      </c>
      <c r="Q81" s="28" t="s">
        <v>92</v>
      </c>
      <c r="R81" s="28" t="s">
        <v>93</v>
      </c>
      <c r="S81" s="10" t="str">
        <f t="shared" si="6"/>
        <v>宿泊棟未就学児（年少以上）減免Yβ</v>
      </c>
      <c r="T81" s="10" t="str">
        <f t="shared" si="5"/>
        <v>宿泊棟未就学児（年少以上）</v>
      </c>
      <c r="U81" s="12">
        <v>300</v>
      </c>
      <c r="V81" s="13" t="s">
        <v>78</v>
      </c>
    </row>
    <row r="82" spans="13:22" x14ac:dyDescent="0.15">
      <c r="M82" s="10">
        <v>80</v>
      </c>
      <c r="N82" s="10" t="s">
        <v>108</v>
      </c>
      <c r="O82" s="16" t="s">
        <v>33</v>
      </c>
      <c r="P82" s="28" t="s">
        <v>35</v>
      </c>
      <c r="Q82" s="28" t="s">
        <v>92</v>
      </c>
      <c r="R82" s="28" t="s">
        <v>93</v>
      </c>
      <c r="S82" s="10" t="str">
        <f t="shared" si="6"/>
        <v>宿泊棟小学生減免Yβ</v>
      </c>
      <c r="T82" s="10" t="str">
        <f t="shared" si="5"/>
        <v>宿泊棟小学生</v>
      </c>
      <c r="U82" s="12">
        <v>300</v>
      </c>
      <c r="V82" s="13" t="s">
        <v>78</v>
      </c>
    </row>
    <row r="83" spans="13:22" x14ac:dyDescent="0.15">
      <c r="M83" s="10">
        <v>81</v>
      </c>
      <c r="N83" s="10" t="s">
        <v>108</v>
      </c>
      <c r="O83" s="16" t="s">
        <v>37</v>
      </c>
      <c r="P83" s="28" t="s">
        <v>35</v>
      </c>
      <c r="Q83" s="28" t="s">
        <v>92</v>
      </c>
      <c r="R83" s="28" t="s">
        <v>93</v>
      </c>
      <c r="S83" s="10" t="str">
        <f t="shared" si="6"/>
        <v>宿泊棟中学生減免Yβ</v>
      </c>
      <c r="T83" s="10" t="str">
        <f t="shared" si="5"/>
        <v>宿泊棟中学生</v>
      </c>
      <c r="U83" s="12">
        <v>300</v>
      </c>
      <c r="V83" s="13" t="s">
        <v>78</v>
      </c>
    </row>
    <row r="84" spans="13:22" x14ac:dyDescent="0.15">
      <c r="M84" s="10">
        <v>82</v>
      </c>
      <c r="N84" s="10" t="s">
        <v>108</v>
      </c>
      <c r="O84" s="16" t="s">
        <v>82</v>
      </c>
      <c r="P84" s="28" t="s">
        <v>35</v>
      </c>
      <c r="Q84" s="28" t="s">
        <v>92</v>
      </c>
      <c r="R84" s="28" t="s">
        <v>93</v>
      </c>
      <c r="S84" s="10" t="str">
        <f t="shared" si="6"/>
        <v>宿泊棟高校生減免Yβ</v>
      </c>
      <c r="T84" s="10" t="str">
        <f t="shared" si="5"/>
        <v>宿泊棟高校生</v>
      </c>
      <c r="U84" s="12">
        <v>300</v>
      </c>
      <c r="V84" s="13" t="s">
        <v>78</v>
      </c>
    </row>
    <row r="85" spans="13:22" x14ac:dyDescent="0.15">
      <c r="M85" s="10">
        <v>83</v>
      </c>
      <c r="N85" s="10" t="s">
        <v>108</v>
      </c>
      <c r="O85" s="16" t="s">
        <v>84</v>
      </c>
      <c r="P85" s="28" t="s">
        <v>35</v>
      </c>
      <c r="Q85" s="28" t="s">
        <v>92</v>
      </c>
      <c r="R85" s="28" t="s">
        <v>93</v>
      </c>
      <c r="S85" s="10" t="str">
        <f t="shared" si="6"/>
        <v>宿泊棟中等教育学校生減免Yβ</v>
      </c>
      <c r="T85" s="10" t="str">
        <f t="shared" si="5"/>
        <v>宿泊棟中等教育学校生</v>
      </c>
      <c r="U85" s="12">
        <v>300</v>
      </c>
      <c r="V85" s="13" t="s">
        <v>78</v>
      </c>
    </row>
    <row r="86" spans="13:22" x14ac:dyDescent="0.15">
      <c r="M86" s="10">
        <v>84</v>
      </c>
      <c r="N86" s="10" t="s">
        <v>108</v>
      </c>
      <c r="O86" s="16" t="s">
        <v>86</v>
      </c>
      <c r="P86" s="28" t="s">
        <v>35</v>
      </c>
      <c r="Q86" s="28" t="s">
        <v>92</v>
      </c>
      <c r="R86" s="28" t="s">
        <v>93</v>
      </c>
      <c r="S86" s="10" t="str">
        <f t="shared" si="6"/>
        <v>宿泊棟専修学校生、各種学校生減免Yβ</v>
      </c>
      <c r="T86" s="10" t="str">
        <f t="shared" si="5"/>
        <v>宿泊棟専修学校生、各種学校生</v>
      </c>
      <c r="U86" s="12">
        <v>300</v>
      </c>
      <c r="V86" s="13" t="s">
        <v>78</v>
      </c>
    </row>
    <row r="87" spans="13:22" x14ac:dyDescent="0.15">
      <c r="M87" s="10">
        <v>85</v>
      </c>
      <c r="N87" s="10" t="s">
        <v>108</v>
      </c>
      <c r="O87" s="16" t="s">
        <v>87</v>
      </c>
      <c r="P87" s="28" t="s">
        <v>35</v>
      </c>
      <c r="Q87" s="28" t="s">
        <v>92</v>
      </c>
      <c r="R87" s="28" t="s">
        <v>93</v>
      </c>
      <c r="S87" s="10" t="str">
        <f t="shared" si="6"/>
        <v>宿泊棟大学生（短大、高専）減免Yβ</v>
      </c>
      <c r="T87" s="10" t="str">
        <f t="shared" si="5"/>
        <v>宿泊棟大学生（短大、高専）</v>
      </c>
      <c r="U87" s="12">
        <v>300</v>
      </c>
      <c r="V87" s="13" t="s">
        <v>89</v>
      </c>
    </row>
    <row r="88" spans="13:22" x14ac:dyDescent="0.15">
      <c r="M88" s="10">
        <v>86</v>
      </c>
      <c r="N88" s="10" t="s">
        <v>108</v>
      </c>
      <c r="O88" s="16" t="s">
        <v>40</v>
      </c>
      <c r="P88" s="28" t="s">
        <v>35</v>
      </c>
      <c r="Q88" s="28" t="s">
        <v>92</v>
      </c>
      <c r="R88" s="28" t="s">
        <v>93</v>
      </c>
      <c r="S88" s="10" t="str">
        <f t="shared" si="6"/>
        <v>宿泊棟29歳以下減免Yβ</v>
      </c>
      <c r="T88" s="10" t="str">
        <f t="shared" si="5"/>
        <v>宿泊棟29歳以下</v>
      </c>
      <c r="U88" s="12">
        <v>300</v>
      </c>
      <c r="V88" s="13" t="s">
        <v>74</v>
      </c>
    </row>
    <row r="89" spans="13:22" x14ac:dyDescent="0.15">
      <c r="M89" s="10">
        <v>87</v>
      </c>
      <c r="N89" s="10" t="s">
        <v>108</v>
      </c>
      <c r="O89" s="16" t="s">
        <v>39</v>
      </c>
      <c r="P89" s="28" t="s">
        <v>35</v>
      </c>
      <c r="Q89" s="28" t="s">
        <v>92</v>
      </c>
      <c r="R89" s="28" t="s">
        <v>93</v>
      </c>
      <c r="S89" s="10" t="str">
        <f t="shared" si="6"/>
        <v>宿泊棟30歳以上減免Yβ</v>
      </c>
      <c r="T89" s="10" t="str">
        <f t="shared" si="5"/>
        <v>宿泊棟30歳以上</v>
      </c>
      <c r="U89" s="12">
        <v>300</v>
      </c>
      <c r="V89" s="13" t="s">
        <v>74</v>
      </c>
    </row>
    <row r="90" spans="13:22" x14ac:dyDescent="0.15">
      <c r="M90" s="10">
        <v>88</v>
      </c>
      <c r="N90" s="10" t="s">
        <v>108</v>
      </c>
      <c r="O90" s="16" t="s">
        <v>36</v>
      </c>
      <c r="P90" s="28" t="s">
        <v>35</v>
      </c>
      <c r="Q90" s="28" t="s">
        <v>92</v>
      </c>
      <c r="R90" s="28" t="s">
        <v>93</v>
      </c>
      <c r="S90" s="10" t="str">
        <f t="shared" si="6"/>
        <v>宿泊棟指導者・関係者減免Yβ</v>
      </c>
      <c r="T90" s="10" t="str">
        <f t="shared" si="5"/>
        <v>宿泊棟指導者・関係者</v>
      </c>
      <c r="U90" s="12">
        <v>300</v>
      </c>
      <c r="V90" s="13" t="s">
        <v>74</v>
      </c>
    </row>
    <row r="91" spans="13:22" x14ac:dyDescent="0.15">
      <c r="M91" s="10">
        <v>89</v>
      </c>
      <c r="N91" s="10" t="s">
        <v>105</v>
      </c>
      <c r="O91" s="17" t="s">
        <v>70</v>
      </c>
      <c r="P91" s="29"/>
      <c r="Q91" s="29" t="s">
        <v>72</v>
      </c>
      <c r="R91" s="29" t="s">
        <v>73</v>
      </c>
      <c r="S91" s="10" t="str">
        <f t="shared" si="6"/>
        <v>キャンプセンター未就学児（年少未満）Xα</v>
      </c>
      <c r="T91" s="10" t="str">
        <f t="shared" si="5"/>
        <v>キャンプセンター未就学児（年少未満）</v>
      </c>
      <c r="U91" s="12">
        <v>0</v>
      </c>
      <c r="V91" s="13" t="s">
        <v>74</v>
      </c>
    </row>
    <row r="92" spans="13:22" x14ac:dyDescent="0.15">
      <c r="M92" s="10">
        <v>90</v>
      </c>
      <c r="N92" s="10" t="s">
        <v>105</v>
      </c>
      <c r="O92" s="17" t="s">
        <v>77</v>
      </c>
      <c r="P92" s="29"/>
      <c r="Q92" s="29" t="s">
        <v>72</v>
      </c>
      <c r="R92" s="29" t="s">
        <v>73</v>
      </c>
      <c r="S92" s="10" t="str">
        <f t="shared" si="6"/>
        <v>キャンプセンター未就学児（年少以上）Xα</v>
      </c>
      <c r="T92" s="10" t="str">
        <f t="shared" si="5"/>
        <v>キャンプセンター未就学児（年少以上）</v>
      </c>
      <c r="U92" s="12">
        <v>300</v>
      </c>
      <c r="V92" s="13" t="s">
        <v>74</v>
      </c>
    </row>
    <row r="93" spans="13:22" x14ac:dyDescent="0.15">
      <c r="M93" s="10">
        <v>91</v>
      </c>
      <c r="N93" s="10" t="s">
        <v>105</v>
      </c>
      <c r="O93" s="17" t="s">
        <v>79</v>
      </c>
      <c r="P93" s="29"/>
      <c r="Q93" s="29" t="s">
        <v>72</v>
      </c>
      <c r="R93" s="29" t="s">
        <v>73</v>
      </c>
      <c r="S93" s="10" t="str">
        <f t="shared" si="6"/>
        <v>キャンプセンター小学生Xα</v>
      </c>
      <c r="T93" s="10" t="str">
        <f t="shared" si="5"/>
        <v>キャンプセンター小学生</v>
      </c>
      <c r="U93" s="12">
        <v>300</v>
      </c>
      <c r="V93" s="13" t="s">
        <v>74</v>
      </c>
    </row>
    <row r="94" spans="13:22" x14ac:dyDescent="0.15">
      <c r="M94" s="10">
        <v>92</v>
      </c>
      <c r="N94" s="10" t="s">
        <v>105</v>
      </c>
      <c r="O94" s="17" t="s">
        <v>80</v>
      </c>
      <c r="P94" s="29"/>
      <c r="Q94" s="29" t="s">
        <v>72</v>
      </c>
      <c r="R94" s="29" t="s">
        <v>73</v>
      </c>
      <c r="S94" s="10" t="str">
        <f t="shared" si="6"/>
        <v>キャンプセンター中学生Xα</v>
      </c>
      <c r="T94" s="10" t="str">
        <f t="shared" si="5"/>
        <v>キャンプセンター中学生</v>
      </c>
      <c r="U94" s="12">
        <v>300</v>
      </c>
      <c r="V94" s="13" t="s">
        <v>74</v>
      </c>
    </row>
    <row r="95" spans="13:22" x14ac:dyDescent="0.15">
      <c r="M95" s="10">
        <v>93</v>
      </c>
      <c r="N95" s="10" t="s">
        <v>105</v>
      </c>
      <c r="O95" s="17" t="s">
        <v>81</v>
      </c>
      <c r="P95" s="29"/>
      <c r="Q95" s="29" t="s">
        <v>72</v>
      </c>
      <c r="R95" s="29" t="s">
        <v>73</v>
      </c>
      <c r="S95" s="10" t="str">
        <f t="shared" si="6"/>
        <v>キャンプセンター高校生Xα</v>
      </c>
      <c r="T95" s="10" t="str">
        <f t="shared" si="5"/>
        <v>キャンプセンター高校生</v>
      </c>
      <c r="U95" s="12">
        <v>300</v>
      </c>
      <c r="V95" s="13" t="s">
        <v>74</v>
      </c>
    </row>
    <row r="96" spans="13:22" x14ac:dyDescent="0.15">
      <c r="M96" s="10">
        <v>94</v>
      </c>
      <c r="N96" s="10" t="s">
        <v>105</v>
      </c>
      <c r="O96" s="17" t="s">
        <v>83</v>
      </c>
      <c r="P96" s="29"/>
      <c r="Q96" s="29" t="s">
        <v>72</v>
      </c>
      <c r="R96" s="29" t="s">
        <v>73</v>
      </c>
      <c r="S96" s="10" t="str">
        <f t="shared" si="6"/>
        <v>キャンプセンター中等教育学校生Xα</v>
      </c>
      <c r="T96" s="10" t="str">
        <f t="shared" si="5"/>
        <v>キャンプセンター中等教育学校生</v>
      </c>
      <c r="U96" s="12">
        <v>300</v>
      </c>
      <c r="V96" s="13" t="s">
        <v>74</v>
      </c>
    </row>
    <row r="97" spans="13:22" x14ac:dyDescent="0.15">
      <c r="M97" s="10">
        <v>95</v>
      </c>
      <c r="N97" s="10" t="s">
        <v>105</v>
      </c>
      <c r="O97" s="17" t="s">
        <v>85</v>
      </c>
      <c r="P97" s="29"/>
      <c r="Q97" s="29" t="s">
        <v>72</v>
      </c>
      <c r="R97" s="29" t="s">
        <v>73</v>
      </c>
      <c r="S97" s="10" t="str">
        <f t="shared" si="6"/>
        <v>キャンプセンター専修学校生、各種学校生Xα</v>
      </c>
      <c r="T97" s="10" t="str">
        <f t="shared" si="5"/>
        <v>キャンプセンター専修学校生、各種学校生</v>
      </c>
      <c r="U97" s="12">
        <v>300</v>
      </c>
      <c r="V97" s="13" t="s">
        <v>74</v>
      </c>
    </row>
    <row r="98" spans="13:22" x14ac:dyDescent="0.15">
      <c r="M98" s="10">
        <v>96</v>
      </c>
      <c r="N98" s="10" t="s">
        <v>105</v>
      </c>
      <c r="O98" s="17" t="s">
        <v>87</v>
      </c>
      <c r="P98" s="29"/>
      <c r="Q98" s="29" t="s">
        <v>72</v>
      </c>
      <c r="R98" s="29" t="s">
        <v>73</v>
      </c>
      <c r="S98" s="10" t="str">
        <f t="shared" si="6"/>
        <v>キャンプセンター大学生（短大、高専）Xα</v>
      </c>
      <c r="T98" s="10" t="str">
        <f t="shared" si="5"/>
        <v>キャンプセンター大学生（短大、高専）</v>
      </c>
      <c r="U98" s="12">
        <v>600</v>
      </c>
      <c r="V98" s="13" t="s">
        <v>74</v>
      </c>
    </row>
    <row r="99" spans="13:22" x14ac:dyDescent="0.15">
      <c r="M99" s="10">
        <v>97</v>
      </c>
      <c r="N99" s="10" t="s">
        <v>105</v>
      </c>
      <c r="O99" s="17" t="s">
        <v>40</v>
      </c>
      <c r="P99" s="29"/>
      <c r="Q99" s="29" t="s">
        <v>72</v>
      </c>
      <c r="R99" s="29" t="s">
        <v>73</v>
      </c>
      <c r="S99" s="10" t="str">
        <f t="shared" si="6"/>
        <v>キャンプセンター29歳以下Xα</v>
      </c>
      <c r="T99" s="10" t="str">
        <f t="shared" si="5"/>
        <v>キャンプセンター29歳以下</v>
      </c>
      <c r="U99" s="12">
        <v>1200</v>
      </c>
      <c r="V99" s="13" t="s">
        <v>74</v>
      </c>
    </row>
    <row r="100" spans="13:22" x14ac:dyDescent="0.15">
      <c r="M100" s="10">
        <v>98</v>
      </c>
      <c r="N100" s="10" t="s">
        <v>105</v>
      </c>
      <c r="O100" s="17" t="s">
        <v>39</v>
      </c>
      <c r="P100" s="29"/>
      <c r="Q100" s="29" t="s">
        <v>72</v>
      </c>
      <c r="R100" s="29" t="s">
        <v>73</v>
      </c>
      <c r="S100" s="10" t="str">
        <f t="shared" si="6"/>
        <v>キャンプセンター30歳以上Xα</v>
      </c>
      <c r="T100" s="10" t="str">
        <f t="shared" si="5"/>
        <v>キャンプセンター30歳以上</v>
      </c>
      <c r="U100" s="12">
        <v>1200</v>
      </c>
      <c r="V100" s="13" t="s">
        <v>74</v>
      </c>
    </row>
    <row r="101" spans="13:22" x14ac:dyDescent="0.15">
      <c r="M101" s="10">
        <v>99</v>
      </c>
      <c r="N101" s="10" t="s">
        <v>105</v>
      </c>
      <c r="O101" s="17" t="s">
        <v>36</v>
      </c>
      <c r="P101" s="29"/>
      <c r="Q101" s="29" t="s">
        <v>72</v>
      </c>
      <c r="R101" s="29" t="s">
        <v>73</v>
      </c>
      <c r="S101" s="10" t="str">
        <f t="shared" si="6"/>
        <v>キャンプセンター指導者・関係者Xα</v>
      </c>
      <c r="T101" s="10" t="str">
        <f t="shared" si="5"/>
        <v>キャンプセンター指導者・関係者</v>
      </c>
      <c r="U101" s="12">
        <v>600</v>
      </c>
      <c r="V101" s="13" t="s">
        <v>74</v>
      </c>
    </row>
    <row r="102" spans="13:22" x14ac:dyDescent="0.15">
      <c r="M102" s="10">
        <v>100</v>
      </c>
      <c r="N102" s="10" t="s">
        <v>105</v>
      </c>
      <c r="O102" s="11" t="s">
        <v>70</v>
      </c>
      <c r="P102" s="26"/>
      <c r="Q102" s="26" t="s">
        <v>92</v>
      </c>
      <c r="R102" s="26" t="s">
        <v>73</v>
      </c>
      <c r="S102" s="10" t="str">
        <f t="shared" ref="S102:S123" si="7">N102&amp;O102&amp;P102&amp;Q102&amp;R102</f>
        <v>キャンプセンター未就学児（年少未満）Yα</v>
      </c>
      <c r="T102" s="10" t="str">
        <f t="shared" si="5"/>
        <v>キャンプセンター未就学児（年少未満）</v>
      </c>
      <c r="U102" s="12">
        <v>0</v>
      </c>
      <c r="V102" s="13" t="s">
        <v>74</v>
      </c>
    </row>
    <row r="103" spans="13:22" x14ac:dyDescent="0.15">
      <c r="M103" s="10">
        <v>101</v>
      </c>
      <c r="N103" s="10" t="s">
        <v>105</v>
      </c>
      <c r="O103" s="11" t="s">
        <v>77</v>
      </c>
      <c r="P103" s="26"/>
      <c r="Q103" s="26" t="s">
        <v>92</v>
      </c>
      <c r="R103" s="26" t="s">
        <v>73</v>
      </c>
      <c r="S103" s="10" t="str">
        <f t="shared" si="7"/>
        <v>キャンプセンター未就学児（年少以上）Yα</v>
      </c>
      <c r="T103" s="10" t="str">
        <f t="shared" si="5"/>
        <v>キャンプセンター未就学児（年少以上）</v>
      </c>
      <c r="U103" s="12">
        <v>300</v>
      </c>
      <c r="V103" s="13" t="s">
        <v>74</v>
      </c>
    </row>
    <row r="104" spans="13:22" x14ac:dyDescent="0.15">
      <c r="M104" s="10">
        <v>102</v>
      </c>
      <c r="N104" s="10" t="s">
        <v>105</v>
      </c>
      <c r="O104" s="11" t="s">
        <v>79</v>
      </c>
      <c r="P104" s="26"/>
      <c r="Q104" s="26" t="s">
        <v>92</v>
      </c>
      <c r="R104" s="26" t="s">
        <v>73</v>
      </c>
      <c r="S104" s="10" t="str">
        <f t="shared" si="7"/>
        <v>キャンプセンター小学生Yα</v>
      </c>
      <c r="T104" s="10" t="str">
        <f t="shared" si="5"/>
        <v>キャンプセンター小学生</v>
      </c>
      <c r="U104" s="12">
        <v>300</v>
      </c>
      <c r="V104" s="13" t="s">
        <v>74</v>
      </c>
    </row>
    <row r="105" spans="13:22" x14ac:dyDescent="0.15">
      <c r="M105" s="10">
        <v>103</v>
      </c>
      <c r="N105" s="10" t="s">
        <v>105</v>
      </c>
      <c r="O105" s="11" t="s">
        <v>80</v>
      </c>
      <c r="P105" s="26"/>
      <c r="Q105" s="26" t="s">
        <v>92</v>
      </c>
      <c r="R105" s="26" t="s">
        <v>73</v>
      </c>
      <c r="S105" s="10" t="str">
        <f t="shared" si="7"/>
        <v>キャンプセンター中学生Yα</v>
      </c>
      <c r="T105" s="10" t="str">
        <f t="shared" si="5"/>
        <v>キャンプセンター中学生</v>
      </c>
      <c r="U105" s="12">
        <v>300</v>
      </c>
      <c r="V105" s="13" t="s">
        <v>74</v>
      </c>
    </row>
    <row r="106" spans="13:22" x14ac:dyDescent="0.15">
      <c r="M106" s="10">
        <v>104</v>
      </c>
      <c r="N106" s="10" t="s">
        <v>105</v>
      </c>
      <c r="O106" s="11" t="s">
        <v>81</v>
      </c>
      <c r="P106" s="26"/>
      <c r="Q106" s="26" t="s">
        <v>92</v>
      </c>
      <c r="R106" s="26" t="s">
        <v>73</v>
      </c>
      <c r="S106" s="10" t="str">
        <f t="shared" si="7"/>
        <v>キャンプセンター高校生Yα</v>
      </c>
      <c r="T106" s="10" t="str">
        <f t="shared" si="5"/>
        <v>キャンプセンター高校生</v>
      </c>
      <c r="U106" s="12">
        <v>300</v>
      </c>
      <c r="V106" s="13" t="s">
        <v>74</v>
      </c>
    </row>
    <row r="107" spans="13:22" x14ac:dyDescent="0.15">
      <c r="M107" s="10">
        <v>105</v>
      </c>
      <c r="N107" s="10" t="s">
        <v>105</v>
      </c>
      <c r="O107" s="11" t="s">
        <v>83</v>
      </c>
      <c r="P107" s="26"/>
      <c r="Q107" s="26" t="s">
        <v>92</v>
      </c>
      <c r="R107" s="26" t="s">
        <v>73</v>
      </c>
      <c r="S107" s="10" t="str">
        <f t="shared" si="7"/>
        <v>キャンプセンター中等教育学校生Yα</v>
      </c>
      <c r="T107" s="10" t="str">
        <f t="shared" si="5"/>
        <v>キャンプセンター中等教育学校生</v>
      </c>
      <c r="U107" s="12">
        <v>300</v>
      </c>
      <c r="V107" s="13" t="s">
        <v>74</v>
      </c>
    </row>
    <row r="108" spans="13:22" x14ac:dyDescent="0.15">
      <c r="M108" s="10">
        <v>106</v>
      </c>
      <c r="N108" s="10" t="s">
        <v>105</v>
      </c>
      <c r="O108" s="11" t="s">
        <v>85</v>
      </c>
      <c r="P108" s="26"/>
      <c r="Q108" s="26" t="s">
        <v>92</v>
      </c>
      <c r="R108" s="26" t="s">
        <v>73</v>
      </c>
      <c r="S108" s="10" t="str">
        <f t="shared" si="7"/>
        <v>キャンプセンター専修学校生、各種学校生Yα</v>
      </c>
      <c r="T108" s="10" t="str">
        <f t="shared" si="5"/>
        <v>キャンプセンター専修学校生、各種学校生</v>
      </c>
      <c r="U108" s="12">
        <v>300</v>
      </c>
      <c r="V108" s="13" t="s">
        <v>74</v>
      </c>
    </row>
    <row r="109" spans="13:22" x14ac:dyDescent="0.15">
      <c r="M109" s="10">
        <v>107</v>
      </c>
      <c r="N109" s="10" t="s">
        <v>105</v>
      </c>
      <c r="O109" s="11" t="s">
        <v>87</v>
      </c>
      <c r="P109" s="26"/>
      <c r="Q109" s="26" t="s">
        <v>92</v>
      </c>
      <c r="R109" s="26" t="s">
        <v>73</v>
      </c>
      <c r="S109" s="10" t="str">
        <f t="shared" si="7"/>
        <v>キャンプセンター大学生（短大、高専）Yα</v>
      </c>
      <c r="T109" s="10" t="str">
        <f t="shared" si="5"/>
        <v>キャンプセンター大学生（短大、高専）</v>
      </c>
      <c r="U109" s="12">
        <v>600</v>
      </c>
      <c r="V109" s="13" t="s">
        <v>74</v>
      </c>
    </row>
    <row r="110" spans="13:22" x14ac:dyDescent="0.15">
      <c r="M110" s="10">
        <v>108</v>
      </c>
      <c r="N110" s="10" t="s">
        <v>105</v>
      </c>
      <c r="O110" s="11" t="s">
        <v>40</v>
      </c>
      <c r="P110" s="26"/>
      <c r="Q110" s="26" t="s">
        <v>92</v>
      </c>
      <c r="R110" s="26" t="s">
        <v>73</v>
      </c>
      <c r="S110" s="10" t="str">
        <f t="shared" si="7"/>
        <v>キャンプセンター29歳以下Yα</v>
      </c>
      <c r="T110" s="10" t="str">
        <f t="shared" si="5"/>
        <v>キャンプセンター29歳以下</v>
      </c>
      <c r="U110" s="12">
        <v>1200</v>
      </c>
      <c r="V110" s="13" t="s">
        <v>74</v>
      </c>
    </row>
    <row r="111" spans="13:22" x14ac:dyDescent="0.15">
      <c r="M111" s="10">
        <v>109</v>
      </c>
      <c r="N111" s="10" t="s">
        <v>105</v>
      </c>
      <c r="O111" s="11" t="s">
        <v>39</v>
      </c>
      <c r="P111" s="26"/>
      <c r="Q111" s="26" t="s">
        <v>92</v>
      </c>
      <c r="R111" s="26" t="s">
        <v>73</v>
      </c>
      <c r="S111" s="10" t="str">
        <f t="shared" si="7"/>
        <v>キャンプセンター30歳以上Yα</v>
      </c>
      <c r="T111" s="10" t="str">
        <f t="shared" si="5"/>
        <v>キャンプセンター30歳以上</v>
      </c>
      <c r="U111" s="12">
        <v>1200</v>
      </c>
      <c r="V111" s="13" t="s">
        <v>74</v>
      </c>
    </row>
    <row r="112" spans="13:22" x14ac:dyDescent="0.15">
      <c r="M112" s="10">
        <v>110</v>
      </c>
      <c r="N112" s="10" t="s">
        <v>105</v>
      </c>
      <c r="O112" s="11" t="s">
        <v>36</v>
      </c>
      <c r="P112" s="26"/>
      <c r="Q112" s="26" t="s">
        <v>92</v>
      </c>
      <c r="R112" s="26" t="s">
        <v>73</v>
      </c>
      <c r="S112" s="10" t="str">
        <f t="shared" si="7"/>
        <v>キャンプセンター指導者・関係者Yα</v>
      </c>
      <c r="T112" s="10" t="str">
        <f t="shared" si="5"/>
        <v>キャンプセンター指導者・関係者</v>
      </c>
      <c r="U112" s="12">
        <v>600</v>
      </c>
      <c r="V112" s="13" t="s">
        <v>74</v>
      </c>
    </row>
    <row r="113" spans="13:22" x14ac:dyDescent="0.15">
      <c r="M113" s="10">
        <v>111</v>
      </c>
      <c r="N113" s="10" t="s">
        <v>105</v>
      </c>
      <c r="O113" s="14" t="s">
        <v>70</v>
      </c>
      <c r="P113" s="27"/>
      <c r="Q113" s="27" t="s">
        <v>72</v>
      </c>
      <c r="R113" s="27" t="s">
        <v>93</v>
      </c>
      <c r="S113" s="10" t="str">
        <f t="shared" si="7"/>
        <v>キャンプセンター未就学児（年少未満）Xβ</v>
      </c>
      <c r="T113" s="10" t="str">
        <f t="shared" ref="T113:T156" si="8">N113&amp;O113</f>
        <v>キャンプセンター未就学児（年少未満）</v>
      </c>
      <c r="U113" s="12">
        <v>0</v>
      </c>
      <c r="V113" s="13" t="s">
        <v>74</v>
      </c>
    </row>
    <row r="114" spans="13:22" x14ac:dyDescent="0.15">
      <c r="M114" s="10">
        <v>112</v>
      </c>
      <c r="N114" s="10" t="s">
        <v>105</v>
      </c>
      <c r="O114" s="14" t="s">
        <v>77</v>
      </c>
      <c r="P114" s="27"/>
      <c r="Q114" s="27" t="s">
        <v>72</v>
      </c>
      <c r="R114" s="27" t="s">
        <v>95</v>
      </c>
      <c r="S114" s="10" t="str">
        <f t="shared" si="7"/>
        <v>キャンプセンター未就学児（年少以上）Xβ</v>
      </c>
      <c r="T114" s="10" t="str">
        <f t="shared" si="8"/>
        <v>キャンプセンター未就学児（年少以上）</v>
      </c>
      <c r="U114" s="12">
        <v>300</v>
      </c>
      <c r="V114" s="13" t="s">
        <v>74</v>
      </c>
    </row>
    <row r="115" spans="13:22" x14ac:dyDescent="0.15">
      <c r="M115" s="10">
        <v>113</v>
      </c>
      <c r="N115" s="10" t="s">
        <v>105</v>
      </c>
      <c r="O115" s="14" t="s">
        <v>79</v>
      </c>
      <c r="P115" s="27"/>
      <c r="Q115" s="27" t="s">
        <v>72</v>
      </c>
      <c r="R115" s="27" t="s">
        <v>95</v>
      </c>
      <c r="S115" s="10" t="str">
        <f t="shared" si="7"/>
        <v>キャンプセンター小学生Xβ</v>
      </c>
      <c r="T115" s="10" t="str">
        <f t="shared" si="8"/>
        <v>キャンプセンター小学生</v>
      </c>
      <c r="U115" s="12">
        <v>300</v>
      </c>
      <c r="V115" s="13" t="s">
        <v>74</v>
      </c>
    </row>
    <row r="116" spans="13:22" x14ac:dyDescent="0.15">
      <c r="M116" s="10">
        <v>114</v>
      </c>
      <c r="N116" s="10" t="s">
        <v>105</v>
      </c>
      <c r="O116" s="14" t="s">
        <v>80</v>
      </c>
      <c r="P116" s="27"/>
      <c r="Q116" s="27" t="s">
        <v>72</v>
      </c>
      <c r="R116" s="27" t="s">
        <v>95</v>
      </c>
      <c r="S116" s="10" t="str">
        <f t="shared" si="7"/>
        <v>キャンプセンター中学生Xβ</v>
      </c>
      <c r="T116" s="10" t="str">
        <f t="shared" si="8"/>
        <v>キャンプセンター中学生</v>
      </c>
      <c r="U116" s="12">
        <v>300</v>
      </c>
      <c r="V116" s="13" t="s">
        <v>74</v>
      </c>
    </row>
    <row r="117" spans="13:22" x14ac:dyDescent="0.15">
      <c r="M117" s="10">
        <v>115</v>
      </c>
      <c r="N117" s="10" t="s">
        <v>105</v>
      </c>
      <c r="O117" s="14" t="s">
        <v>81</v>
      </c>
      <c r="P117" s="27"/>
      <c r="Q117" s="27" t="s">
        <v>72</v>
      </c>
      <c r="R117" s="27" t="s">
        <v>95</v>
      </c>
      <c r="S117" s="10" t="str">
        <f t="shared" si="7"/>
        <v>キャンプセンター高校生Xβ</v>
      </c>
      <c r="T117" s="10" t="str">
        <f t="shared" si="8"/>
        <v>キャンプセンター高校生</v>
      </c>
      <c r="U117" s="12">
        <v>300</v>
      </c>
      <c r="V117" s="13" t="s">
        <v>74</v>
      </c>
    </row>
    <row r="118" spans="13:22" x14ac:dyDescent="0.15">
      <c r="M118" s="10">
        <v>116</v>
      </c>
      <c r="N118" s="10" t="s">
        <v>105</v>
      </c>
      <c r="O118" s="14" t="s">
        <v>83</v>
      </c>
      <c r="P118" s="27"/>
      <c r="Q118" s="27" t="s">
        <v>72</v>
      </c>
      <c r="R118" s="27" t="s">
        <v>95</v>
      </c>
      <c r="S118" s="10" t="str">
        <f t="shared" si="7"/>
        <v>キャンプセンター中等教育学校生Xβ</v>
      </c>
      <c r="T118" s="10" t="str">
        <f t="shared" si="8"/>
        <v>キャンプセンター中等教育学校生</v>
      </c>
      <c r="U118" s="12">
        <v>300</v>
      </c>
      <c r="V118" s="13" t="s">
        <v>74</v>
      </c>
    </row>
    <row r="119" spans="13:22" x14ac:dyDescent="0.15">
      <c r="M119" s="10">
        <v>117</v>
      </c>
      <c r="N119" s="10" t="s">
        <v>105</v>
      </c>
      <c r="O119" s="14" t="s">
        <v>85</v>
      </c>
      <c r="P119" s="27"/>
      <c r="Q119" s="27" t="s">
        <v>72</v>
      </c>
      <c r="R119" s="27" t="s">
        <v>95</v>
      </c>
      <c r="S119" s="10" t="str">
        <f t="shared" si="7"/>
        <v>キャンプセンター専修学校生、各種学校生Xβ</v>
      </c>
      <c r="T119" s="10" t="str">
        <f t="shared" si="8"/>
        <v>キャンプセンター専修学校生、各種学校生</v>
      </c>
      <c r="U119" s="12">
        <v>300</v>
      </c>
      <c r="V119" s="13" t="s">
        <v>74</v>
      </c>
    </row>
    <row r="120" spans="13:22" x14ac:dyDescent="0.15">
      <c r="M120" s="10">
        <v>118</v>
      </c>
      <c r="N120" s="10" t="s">
        <v>105</v>
      </c>
      <c r="O120" s="14" t="s">
        <v>87</v>
      </c>
      <c r="P120" s="27"/>
      <c r="Q120" s="27" t="s">
        <v>72</v>
      </c>
      <c r="R120" s="27" t="s">
        <v>95</v>
      </c>
      <c r="S120" s="10" t="str">
        <f t="shared" si="7"/>
        <v>キャンプセンター大学生（短大、高専）Xβ</v>
      </c>
      <c r="T120" s="10" t="str">
        <f t="shared" si="8"/>
        <v>キャンプセンター大学生（短大、高専）</v>
      </c>
      <c r="U120" s="12">
        <v>600</v>
      </c>
      <c r="V120" s="13" t="s">
        <v>74</v>
      </c>
    </row>
    <row r="121" spans="13:22" x14ac:dyDescent="0.15">
      <c r="M121" s="10">
        <v>119</v>
      </c>
      <c r="N121" s="10" t="s">
        <v>105</v>
      </c>
      <c r="O121" s="14" t="s">
        <v>40</v>
      </c>
      <c r="P121" s="27"/>
      <c r="Q121" s="27" t="s">
        <v>72</v>
      </c>
      <c r="R121" s="27" t="s">
        <v>95</v>
      </c>
      <c r="S121" s="10" t="str">
        <f t="shared" si="7"/>
        <v>キャンプセンター29歳以下Xβ</v>
      </c>
      <c r="T121" s="10" t="str">
        <f t="shared" si="8"/>
        <v>キャンプセンター29歳以下</v>
      </c>
      <c r="U121" s="12">
        <v>1200</v>
      </c>
      <c r="V121" s="13" t="s">
        <v>74</v>
      </c>
    </row>
    <row r="122" spans="13:22" x14ac:dyDescent="0.15">
      <c r="M122" s="10">
        <v>120</v>
      </c>
      <c r="N122" s="10" t="s">
        <v>105</v>
      </c>
      <c r="O122" s="14" t="s">
        <v>39</v>
      </c>
      <c r="P122" s="27"/>
      <c r="Q122" s="27" t="s">
        <v>72</v>
      </c>
      <c r="R122" s="27" t="s">
        <v>95</v>
      </c>
      <c r="S122" s="10" t="str">
        <f t="shared" si="7"/>
        <v>キャンプセンター30歳以上Xβ</v>
      </c>
      <c r="T122" s="10" t="str">
        <f t="shared" si="8"/>
        <v>キャンプセンター30歳以上</v>
      </c>
      <c r="U122" s="12">
        <v>1200</v>
      </c>
      <c r="V122" s="13" t="s">
        <v>74</v>
      </c>
    </row>
    <row r="123" spans="13:22" x14ac:dyDescent="0.15">
      <c r="M123" s="10">
        <v>121</v>
      </c>
      <c r="N123" s="10" t="s">
        <v>105</v>
      </c>
      <c r="O123" s="14" t="s">
        <v>36</v>
      </c>
      <c r="P123" s="27"/>
      <c r="Q123" s="27" t="s">
        <v>72</v>
      </c>
      <c r="R123" s="27" t="s">
        <v>95</v>
      </c>
      <c r="S123" s="10" t="str">
        <f t="shared" si="7"/>
        <v>キャンプセンター指導者・関係者Xβ</v>
      </c>
      <c r="T123" s="10" t="str">
        <f t="shared" si="8"/>
        <v>キャンプセンター指導者・関係者</v>
      </c>
      <c r="U123" s="12">
        <v>600</v>
      </c>
      <c r="V123" s="13" t="s">
        <v>74</v>
      </c>
    </row>
    <row r="124" spans="13:22" x14ac:dyDescent="0.15">
      <c r="M124" s="10">
        <v>122</v>
      </c>
      <c r="N124" s="10" t="s">
        <v>105</v>
      </c>
      <c r="O124" s="30" t="s">
        <v>70</v>
      </c>
      <c r="P124" s="31"/>
      <c r="Q124" s="31" t="s">
        <v>92</v>
      </c>
      <c r="R124" s="31" t="s">
        <v>95</v>
      </c>
      <c r="S124" s="10" t="str">
        <f t="shared" ref="S124:S156" si="9">N124&amp;O124&amp;P124&amp;Q124&amp;R124</f>
        <v>キャンプセンター未就学児（年少未満）Yβ</v>
      </c>
      <c r="T124" s="10" t="str">
        <f t="shared" si="8"/>
        <v>キャンプセンター未就学児（年少未満）</v>
      </c>
      <c r="U124" s="12">
        <v>0</v>
      </c>
      <c r="V124" s="13" t="s">
        <v>74</v>
      </c>
    </row>
    <row r="125" spans="13:22" x14ac:dyDescent="0.15">
      <c r="M125" s="10">
        <v>123</v>
      </c>
      <c r="N125" s="10" t="s">
        <v>105</v>
      </c>
      <c r="O125" s="30" t="s">
        <v>77</v>
      </c>
      <c r="P125" s="31"/>
      <c r="Q125" s="31" t="s">
        <v>92</v>
      </c>
      <c r="R125" s="31" t="s">
        <v>95</v>
      </c>
      <c r="S125" s="10" t="str">
        <f t="shared" si="9"/>
        <v>キャンプセンター未就学児（年少以上）Yβ</v>
      </c>
      <c r="T125" s="10" t="str">
        <f t="shared" si="8"/>
        <v>キャンプセンター未就学児（年少以上）</v>
      </c>
      <c r="U125" s="12">
        <v>300</v>
      </c>
      <c r="V125" s="13" t="s">
        <v>74</v>
      </c>
    </row>
    <row r="126" spans="13:22" x14ac:dyDescent="0.15">
      <c r="M126" s="10">
        <v>124</v>
      </c>
      <c r="N126" s="10" t="s">
        <v>105</v>
      </c>
      <c r="O126" s="30" t="s">
        <v>79</v>
      </c>
      <c r="P126" s="31"/>
      <c r="Q126" s="31" t="s">
        <v>92</v>
      </c>
      <c r="R126" s="31" t="s">
        <v>95</v>
      </c>
      <c r="S126" s="10" t="str">
        <f t="shared" si="9"/>
        <v>キャンプセンター小学生Yβ</v>
      </c>
      <c r="T126" s="10" t="str">
        <f t="shared" si="8"/>
        <v>キャンプセンター小学生</v>
      </c>
      <c r="U126" s="12">
        <v>300</v>
      </c>
      <c r="V126" s="13" t="s">
        <v>74</v>
      </c>
    </row>
    <row r="127" spans="13:22" x14ac:dyDescent="0.15">
      <c r="M127" s="10">
        <v>125</v>
      </c>
      <c r="N127" s="10" t="s">
        <v>105</v>
      </c>
      <c r="O127" s="30" t="s">
        <v>80</v>
      </c>
      <c r="P127" s="31"/>
      <c r="Q127" s="31" t="s">
        <v>92</v>
      </c>
      <c r="R127" s="31" t="s">
        <v>95</v>
      </c>
      <c r="S127" s="10" t="str">
        <f t="shared" si="9"/>
        <v>キャンプセンター中学生Yβ</v>
      </c>
      <c r="T127" s="10" t="str">
        <f t="shared" si="8"/>
        <v>キャンプセンター中学生</v>
      </c>
      <c r="U127" s="12">
        <v>300</v>
      </c>
      <c r="V127" s="13" t="s">
        <v>74</v>
      </c>
    </row>
    <row r="128" spans="13:22" x14ac:dyDescent="0.15">
      <c r="M128" s="10">
        <v>126</v>
      </c>
      <c r="N128" s="10" t="s">
        <v>105</v>
      </c>
      <c r="O128" s="30" t="s">
        <v>81</v>
      </c>
      <c r="P128" s="31"/>
      <c r="Q128" s="31" t="s">
        <v>92</v>
      </c>
      <c r="R128" s="31" t="s">
        <v>95</v>
      </c>
      <c r="S128" s="10" t="str">
        <f t="shared" si="9"/>
        <v>キャンプセンター高校生Yβ</v>
      </c>
      <c r="T128" s="10" t="str">
        <f t="shared" si="8"/>
        <v>キャンプセンター高校生</v>
      </c>
      <c r="U128" s="12">
        <v>300</v>
      </c>
      <c r="V128" s="13" t="s">
        <v>74</v>
      </c>
    </row>
    <row r="129" spans="13:22" x14ac:dyDescent="0.15">
      <c r="M129" s="10">
        <v>127</v>
      </c>
      <c r="N129" s="10" t="s">
        <v>105</v>
      </c>
      <c r="O129" s="30" t="s">
        <v>83</v>
      </c>
      <c r="P129" s="31"/>
      <c r="Q129" s="31" t="s">
        <v>92</v>
      </c>
      <c r="R129" s="31" t="s">
        <v>95</v>
      </c>
      <c r="S129" s="10" t="str">
        <f t="shared" si="9"/>
        <v>キャンプセンター中等教育学校生Yβ</v>
      </c>
      <c r="T129" s="10" t="str">
        <f t="shared" si="8"/>
        <v>キャンプセンター中等教育学校生</v>
      </c>
      <c r="U129" s="12">
        <v>300</v>
      </c>
      <c r="V129" s="13" t="s">
        <v>74</v>
      </c>
    </row>
    <row r="130" spans="13:22" x14ac:dyDescent="0.15">
      <c r="M130" s="10">
        <v>128</v>
      </c>
      <c r="N130" s="10" t="s">
        <v>105</v>
      </c>
      <c r="O130" s="30" t="s">
        <v>85</v>
      </c>
      <c r="P130" s="31"/>
      <c r="Q130" s="31" t="s">
        <v>92</v>
      </c>
      <c r="R130" s="31" t="s">
        <v>95</v>
      </c>
      <c r="S130" s="10" t="str">
        <f t="shared" si="9"/>
        <v>キャンプセンター専修学校生、各種学校生Yβ</v>
      </c>
      <c r="T130" s="10" t="str">
        <f t="shared" si="8"/>
        <v>キャンプセンター専修学校生、各種学校生</v>
      </c>
      <c r="U130" s="12">
        <v>300</v>
      </c>
      <c r="V130" s="13" t="s">
        <v>74</v>
      </c>
    </row>
    <row r="131" spans="13:22" x14ac:dyDescent="0.15">
      <c r="M131" s="10">
        <v>129</v>
      </c>
      <c r="N131" s="10" t="s">
        <v>105</v>
      </c>
      <c r="O131" s="30" t="s">
        <v>87</v>
      </c>
      <c r="P131" s="31"/>
      <c r="Q131" s="31" t="s">
        <v>92</v>
      </c>
      <c r="R131" s="31" t="s">
        <v>95</v>
      </c>
      <c r="S131" s="10" t="str">
        <f t="shared" si="9"/>
        <v>キャンプセンター大学生（短大、高専）Yβ</v>
      </c>
      <c r="T131" s="10" t="str">
        <f t="shared" si="8"/>
        <v>キャンプセンター大学生（短大、高専）</v>
      </c>
      <c r="U131" s="12">
        <v>600</v>
      </c>
      <c r="V131" s="13" t="s">
        <v>74</v>
      </c>
    </row>
    <row r="132" spans="13:22" x14ac:dyDescent="0.15">
      <c r="M132" s="10">
        <v>130</v>
      </c>
      <c r="N132" s="10" t="s">
        <v>105</v>
      </c>
      <c r="O132" s="30" t="s">
        <v>40</v>
      </c>
      <c r="P132" s="31"/>
      <c r="Q132" s="31" t="s">
        <v>92</v>
      </c>
      <c r="R132" s="31" t="s">
        <v>95</v>
      </c>
      <c r="S132" s="10" t="str">
        <f t="shared" si="9"/>
        <v>キャンプセンター29歳以下Yβ</v>
      </c>
      <c r="T132" s="10" t="str">
        <f t="shared" si="8"/>
        <v>キャンプセンター29歳以下</v>
      </c>
      <c r="U132" s="12">
        <v>1200</v>
      </c>
      <c r="V132" s="13" t="s">
        <v>74</v>
      </c>
    </row>
    <row r="133" spans="13:22" x14ac:dyDescent="0.15">
      <c r="M133" s="10">
        <v>131</v>
      </c>
      <c r="N133" s="10" t="s">
        <v>105</v>
      </c>
      <c r="O133" s="30" t="s">
        <v>39</v>
      </c>
      <c r="P133" s="31"/>
      <c r="Q133" s="31" t="s">
        <v>92</v>
      </c>
      <c r="R133" s="31" t="s">
        <v>95</v>
      </c>
      <c r="S133" s="10" t="str">
        <f t="shared" si="9"/>
        <v>キャンプセンター30歳以上Yβ</v>
      </c>
      <c r="T133" s="10" t="str">
        <f t="shared" si="8"/>
        <v>キャンプセンター30歳以上</v>
      </c>
      <c r="U133" s="12">
        <v>1200</v>
      </c>
      <c r="V133" s="13" t="s">
        <v>74</v>
      </c>
    </row>
    <row r="134" spans="13:22" x14ac:dyDescent="0.15">
      <c r="M134" s="10">
        <v>132</v>
      </c>
      <c r="N134" s="10" t="s">
        <v>105</v>
      </c>
      <c r="O134" s="30" t="s">
        <v>36</v>
      </c>
      <c r="P134" s="31"/>
      <c r="Q134" s="31" t="s">
        <v>92</v>
      </c>
      <c r="R134" s="31" t="s">
        <v>95</v>
      </c>
      <c r="S134" s="10" t="str">
        <f t="shared" si="9"/>
        <v>キャンプセンター指導者・関係者Yβ</v>
      </c>
      <c r="T134" s="10" t="str">
        <f t="shared" si="8"/>
        <v>キャンプセンター指導者・関係者</v>
      </c>
      <c r="U134" s="12">
        <v>600</v>
      </c>
      <c r="V134" s="13" t="s">
        <v>74</v>
      </c>
    </row>
    <row r="135" spans="13:22" x14ac:dyDescent="0.15">
      <c r="M135" s="10">
        <v>133</v>
      </c>
      <c r="N135" s="10" t="s">
        <v>105</v>
      </c>
      <c r="O135" s="17" t="s">
        <v>70</v>
      </c>
      <c r="P135" s="29" t="s">
        <v>35</v>
      </c>
      <c r="Q135" s="29" t="s">
        <v>72</v>
      </c>
      <c r="R135" s="29" t="s">
        <v>73</v>
      </c>
      <c r="S135" s="10" t="str">
        <f t="shared" si="9"/>
        <v>キャンプセンター未就学児（年少未満）減免Xα</v>
      </c>
      <c r="T135" s="10" t="str">
        <f t="shared" si="8"/>
        <v>キャンプセンター未就学児（年少未満）</v>
      </c>
      <c r="U135" s="20" t="s">
        <v>94</v>
      </c>
      <c r="V135" s="13" t="s">
        <v>74</v>
      </c>
    </row>
    <row r="136" spans="13:22" x14ac:dyDescent="0.15">
      <c r="M136" s="10">
        <v>134</v>
      </c>
      <c r="N136" s="10" t="s">
        <v>105</v>
      </c>
      <c r="O136" s="17" t="s">
        <v>77</v>
      </c>
      <c r="P136" s="29" t="s">
        <v>35</v>
      </c>
      <c r="Q136" s="29" t="s">
        <v>72</v>
      </c>
      <c r="R136" s="29" t="s">
        <v>96</v>
      </c>
      <c r="S136" s="10" t="str">
        <f t="shared" si="9"/>
        <v>キャンプセンター未就学児（年少以上）減免Xα</v>
      </c>
      <c r="T136" s="10" t="str">
        <f t="shared" si="8"/>
        <v>キャンプセンター未就学児（年少以上）</v>
      </c>
      <c r="U136" s="20" t="s">
        <v>94</v>
      </c>
      <c r="V136" s="13" t="s">
        <v>74</v>
      </c>
    </row>
    <row r="137" spans="13:22" x14ac:dyDescent="0.15">
      <c r="M137" s="10">
        <v>135</v>
      </c>
      <c r="N137" s="10" t="s">
        <v>105</v>
      </c>
      <c r="O137" s="17" t="s">
        <v>33</v>
      </c>
      <c r="P137" s="29" t="s">
        <v>35</v>
      </c>
      <c r="Q137" s="29" t="s">
        <v>72</v>
      </c>
      <c r="R137" s="29" t="s">
        <v>96</v>
      </c>
      <c r="S137" s="10" t="str">
        <f t="shared" si="9"/>
        <v>キャンプセンター小学生減免Xα</v>
      </c>
      <c r="T137" s="10" t="str">
        <f t="shared" si="8"/>
        <v>キャンプセンター小学生</v>
      </c>
      <c r="U137" s="20" t="s">
        <v>94</v>
      </c>
      <c r="V137" s="13" t="s">
        <v>74</v>
      </c>
    </row>
    <row r="138" spans="13:22" x14ac:dyDescent="0.15">
      <c r="M138" s="10">
        <v>136</v>
      </c>
      <c r="N138" s="10" t="s">
        <v>105</v>
      </c>
      <c r="O138" s="17" t="s">
        <v>37</v>
      </c>
      <c r="P138" s="29" t="s">
        <v>35</v>
      </c>
      <c r="Q138" s="29" t="s">
        <v>72</v>
      </c>
      <c r="R138" s="29" t="s">
        <v>96</v>
      </c>
      <c r="S138" s="10" t="str">
        <f t="shared" si="9"/>
        <v>キャンプセンター中学生減免Xα</v>
      </c>
      <c r="T138" s="10" t="str">
        <f t="shared" si="8"/>
        <v>キャンプセンター中学生</v>
      </c>
      <c r="U138" s="20" t="s">
        <v>94</v>
      </c>
      <c r="V138" s="13" t="s">
        <v>74</v>
      </c>
    </row>
    <row r="139" spans="13:22" x14ac:dyDescent="0.15">
      <c r="M139" s="10">
        <v>137</v>
      </c>
      <c r="N139" s="10" t="s">
        <v>105</v>
      </c>
      <c r="O139" s="17" t="s">
        <v>82</v>
      </c>
      <c r="P139" s="29" t="s">
        <v>35</v>
      </c>
      <c r="Q139" s="29" t="s">
        <v>72</v>
      </c>
      <c r="R139" s="29" t="s">
        <v>96</v>
      </c>
      <c r="S139" s="10" t="str">
        <f t="shared" si="9"/>
        <v>キャンプセンター高校生減免Xα</v>
      </c>
      <c r="T139" s="10" t="str">
        <f t="shared" si="8"/>
        <v>キャンプセンター高校生</v>
      </c>
      <c r="U139" s="20" t="s">
        <v>94</v>
      </c>
      <c r="V139" s="13" t="s">
        <v>74</v>
      </c>
    </row>
    <row r="140" spans="13:22" x14ac:dyDescent="0.15">
      <c r="M140" s="10">
        <v>138</v>
      </c>
      <c r="N140" s="10" t="s">
        <v>105</v>
      </c>
      <c r="O140" s="17" t="s">
        <v>84</v>
      </c>
      <c r="P140" s="29" t="s">
        <v>35</v>
      </c>
      <c r="Q140" s="29" t="s">
        <v>72</v>
      </c>
      <c r="R140" s="29" t="s">
        <v>96</v>
      </c>
      <c r="S140" s="10" t="str">
        <f t="shared" si="9"/>
        <v>キャンプセンター中等教育学校生減免Xα</v>
      </c>
      <c r="T140" s="10" t="str">
        <f t="shared" si="8"/>
        <v>キャンプセンター中等教育学校生</v>
      </c>
      <c r="U140" s="20" t="s">
        <v>94</v>
      </c>
      <c r="V140" s="13" t="s">
        <v>74</v>
      </c>
    </row>
    <row r="141" spans="13:22" x14ac:dyDescent="0.15">
      <c r="M141" s="10">
        <v>139</v>
      </c>
      <c r="N141" s="10" t="s">
        <v>105</v>
      </c>
      <c r="O141" s="17" t="s">
        <v>86</v>
      </c>
      <c r="P141" s="29" t="s">
        <v>35</v>
      </c>
      <c r="Q141" s="29" t="s">
        <v>72</v>
      </c>
      <c r="R141" s="29" t="s">
        <v>96</v>
      </c>
      <c r="S141" s="10" t="str">
        <f t="shared" si="9"/>
        <v>キャンプセンター専修学校生、各種学校生減免Xα</v>
      </c>
      <c r="T141" s="10" t="str">
        <f t="shared" si="8"/>
        <v>キャンプセンター専修学校生、各種学校生</v>
      </c>
      <c r="U141" s="20" t="s">
        <v>94</v>
      </c>
      <c r="V141" s="13" t="s">
        <v>74</v>
      </c>
    </row>
    <row r="142" spans="13:22" x14ac:dyDescent="0.15">
      <c r="M142" s="10">
        <v>140</v>
      </c>
      <c r="N142" s="10" t="s">
        <v>105</v>
      </c>
      <c r="O142" s="17" t="s">
        <v>87</v>
      </c>
      <c r="P142" s="29" t="s">
        <v>35</v>
      </c>
      <c r="Q142" s="29" t="s">
        <v>72</v>
      </c>
      <c r="R142" s="29" t="s">
        <v>96</v>
      </c>
      <c r="S142" s="10" t="str">
        <f t="shared" si="9"/>
        <v>キャンプセンター大学生（短大、高専）減免Xα</v>
      </c>
      <c r="T142" s="10" t="str">
        <f t="shared" si="8"/>
        <v>キャンプセンター大学生（短大、高専）</v>
      </c>
      <c r="U142" s="20" t="s">
        <v>94</v>
      </c>
      <c r="V142" s="13" t="s">
        <v>74</v>
      </c>
    </row>
    <row r="143" spans="13:22" x14ac:dyDescent="0.15">
      <c r="M143" s="10">
        <v>141</v>
      </c>
      <c r="N143" s="10" t="s">
        <v>105</v>
      </c>
      <c r="O143" s="17" t="s">
        <v>40</v>
      </c>
      <c r="P143" s="29" t="s">
        <v>35</v>
      </c>
      <c r="Q143" s="29" t="s">
        <v>72</v>
      </c>
      <c r="R143" s="29" t="s">
        <v>96</v>
      </c>
      <c r="S143" s="10" t="str">
        <f t="shared" si="9"/>
        <v>キャンプセンター29歳以下減免Xα</v>
      </c>
      <c r="T143" s="10" t="str">
        <f t="shared" si="8"/>
        <v>キャンプセンター29歳以下</v>
      </c>
      <c r="U143" s="12">
        <v>300</v>
      </c>
      <c r="V143" s="13" t="s">
        <v>74</v>
      </c>
    </row>
    <row r="144" spans="13:22" x14ac:dyDescent="0.15">
      <c r="M144" s="10">
        <v>142</v>
      </c>
      <c r="N144" s="10" t="s">
        <v>105</v>
      </c>
      <c r="O144" s="17" t="s">
        <v>39</v>
      </c>
      <c r="P144" s="29" t="s">
        <v>35</v>
      </c>
      <c r="Q144" s="29" t="s">
        <v>72</v>
      </c>
      <c r="R144" s="29" t="s">
        <v>96</v>
      </c>
      <c r="S144" s="10" t="str">
        <f t="shared" si="9"/>
        <v>キャンプセンター30歳以上減免Xα</v>
      </c>
      <c r="T144" s="10" t="str">
        <f t="shared" si="8"/>
        <v>キャンプセンター30歳以上</v>
      </c>
      <c r="U144" s="12">
        <v>300</v>
      </c>
      <c r="V144" s="13" t="s">
        <v>74</v>
      </c>
    </row>
    <row r="145" spans="13:22" x14ac:dyDescent="0.15">
      <c r="M145" s="10">
        <v>143</v>
      </c>
      <c r="N145" s="10" t="s">
        <v>105</v>
      </c>
      <c r="O145" s="17" t="s">
        <v>36</v>
      </c>
      <c r="P145" s="29" t="s">
        <v>35</v>
      </c>
      <c r="Q145" s="29" t="s">
        <v>72</v>
      </c>
      <c r="R145" s="29" t="s">
        <v>96</v>
      </c>
      <c r="S145" s="10" t="str">
        <f t="shared" si="9"/>
        <v>キャンプセンター指導者・関係者減免Xα</v>
      </c>
      <c r="T145" s="10" t="str">
        <f t="shared" si="8"/>
        <v>キャンプセンター指導者・関係者</v>
      </c>
      <c r="U145" s="12">
        <v>300</v>
      </c>
      <c r="V145" s="13" t="s">
        <v>74</v>
      </c>
    </row>
    <row r="146" spans="13:22" x14ac:dyDescent="0.15">
      <c r="M146" s="10">
        <v>144</v>
      </c>
      <c r="N146" s="10" t="s">
        <v>105</v>
      </c>
      <c r="O146" s="11" t="s">
        <v>70</v>
      </c>
      <c r="P146" s="26" t="s">
        <v>35</v>
      </c>
      <c r="Q146" s="26" t="s">
        <v>92</v>
      </c>
      <c r="R146" s="26" t="s">
        <v>96</v>
      </c>
      <c r="S146" s="10" t="str">
        <f t="shared" si="9"/>
        <v>キャンプセンター未就学児（年少未満）減免Yα</v>
      </c>
      <c r="T146" s="10" t="str">
        <f t="shared" si="8"/>
        <v>キャンプセンター未就学児（年少未満）</v>
      </c>
      <c r="U146" s="20" t="s">
        <v>94</v>
      </c>
      <c r="V146" s="13" t="s">
        <v>74</v>
      </c>
    </row>
    <row r="147" spans="13:22" x14ac:dyDescent="0.15">
      <c r="M147" s="10">
        <v>145</v>
      </c>
      <c r="N147" s="10" t="s">
        <v>105</v>
      </c>
      <c r="O147" s="11" t="s">
        <v>77</v>
      </c>
      <c r="P147" s="26" t="s">
        <v>35</v>
      </c>
      <c r="Q147" s="26" t="s">
        <v>92</v>
      </c>
      <c r="R147" s="26" t="s">
        <v>96</v>
      </c>
      <c r="S147" s="10" t="str">
        <f t="shared" si="9"/>
        <v>キャンプセンター未就学児（年少以上）減免Yα</v>
      </c>
      <c r="T147" s="10" t="str">
        <f t="shared" si="8"/>
        <v>キャンプセンター未就学児（年少以上）</v>
      </c>
      <c r="U147" s="20" t="s">
        <v>94</v>
      </c>
      <c r="V147" s="13" t="s">
        <v>74</v>
      </c>
    </row>
    <row r="148" spans="13:22" x14ac:dyDescent="0.15">
      <c r="M148" s="10">
        <v>146</v>
      </c>
      <c r="N148" s="10" t="s">
        <v>105</v>
      </c>
      <c r="O148" s="11" t="s">
        <v>33</v>
      </c>
      <c r="P148" s="26" t="s">
        <v>35</v>
      </c>
      <c r="Q148" s="26" t="s">
        <v>92</v>
      </c>
      <c r="R148" s="26" t="s">
        <v>96</v>
      </c>
      <c r="S148" s="10" t="str">
        <f t="shared" si="9"/>
        <v>キャンプセンター小学生減免Yα</v>
      </c>
      <c r="T148" s="10" t="str">
        <f t="shared" si="8"/>
        <v>キャンプセンター小学生</v>
      </c>
      <c r="U148" s="20" t="s">
        <v>94</v>
      </c>
      <c r="V148" s="13" t="s">
        <v>74</v>
      </c>
    </row>
    <row r="149" spans="13:22" x14ac:dyDescent="0.15">
      <c r="M149" s="10">
        <v>147</v>
      </c>
      <c r="N149" s="10" t="s">
        <v>105</v>
      </c>
      <c r="O149" s="11" t="s">
        <v>37</v>
      </c>
      <c r="P149" s="26" t="s">
        <v>35</v>
      </c>
      <c r="Q149" s="26" t="s">
        <v>92</v>
      </c>
      <c r="R149" s="26" t="s">
        <v>96</v>
      </c>
      <c r="S149" s="10" t="str">
        <f t="shared" si="9"/>
        <v>キャンプセンター中学生減免Yα</v>
      </c>
      <c r="T149" s="10" t="str">
        <f t="shared" si="8"/>
        <v>キャンプセンター中学生</v>
      </c>
      <c r="U149" s="20" t="s">
        <v>94</v>
      </c>
      <c r="V149" s="13" t="s">
        <v>74</v>
      </c>
    </row>
    <row r="150" spans="13:22" x14ac:dyDescent="0.15">
      <c r="M150" s="10">
        <v>148</v>
      </c>
      <c r="N150" s="10" t="s">
        <v>105</v>
      </c>
      <c r="O150" s="11" t="s">
        <v>82</v>
      </c>
      <c r="P150" s="26" t="s">
        <v>35</v>
      </c>
      <c r="Q150" s="26" t="s">
        <v>92</v>
      </c>
      <c r="R150" s="26" t="s">
        <v>96</v>
      </c>
      <c r="S150" s="10" t="str">
        <f t="shared" si="9"/>
        <v>キャンプセンター高校生減免Yα</v>
      </c>
      <c r="T150" s="10" t="str">
        <f t="shared" si="8"/>
        <v>キャンプセンター高校生</v>
      </c>
      <c r="U150" s="20" t="s">
        <v>94</v>
      </c>
      <c r="V150" s="13" t="s">
        <v>74</v>
      </c>
    </row>
    <row r="151" spans="13:22" x14ac:dyDescent="0.15">
      <c r="M151" s="10">
        <v>149</v>
      </c>
      <c r="N151" s="10" t="s">
        <v>105</v>
      </c>
      <c r="O151" s="11" t="s">
        <v>84</v>
      </c>
      <c r="P151" s="26" t="s">
        <v>35</v>
      </c>
      <c r="Q151" s="26" t="s">
        <v>92</v>
      </c>
      <c r="R151" s="26" t="s">
        <v>96</v>
      </c>
      <c r="S151" s="10" t="str">
        <f t="shared" si="9"/>
        <v>キャンプセンター中等教育学校生減免Yα</v>
      </c>
      <c r="T151" s="10" t="str">
        <f t="shared" si="8"/>
        <v>キャンプセンター中等教育学校生</v>
      </c>
      <c r="U151" s="20" t="s">
        <v>94</v>
      </c>
      <c r="V151" s="13" t="s">
        <v>74</v>
      </c>
    </row>
    <row r="152" spans="13:22" x14ac:dyDescent="0.15">
      <c r="M152" s="10">
        <v>150</v>
      </c>
      <c r="N152" s="10" t="s">
        <v>105</v>
      </c>
      <c r="O152" s="11" t="s">
        <v>86</v>
      </c>
      <c r="P152" s="26" t="s">
        <v>35</v>
      </c>
      <c r="Q152" s="26" t="s">
        <v>92</v>
      </c>
      <c r="R152" s="26" t="s">
        <v>96</v>
      </c>
      <c r="S152" s="10" t="str">
        <f t="shared" si="9"/>
        <v>キャンプセンター専修学校生、各種学校生減免Yα</v>
      </c>
      <c r="T152" s="10" t="str">
        <f t="shared" si="8"/>
        <v>キャンプセンター専修学校生、各種学校生</v>
      </c>
      <c r="U152" s="20" t="s">
        <v>94</v>
      </c>
      <c r="V152" s="13" t="s">
        <v>74</v>
      </c>
    </row>
    <row r="153" spans="13:22" x14ac:dyDescent="0.15">
      <c r="M153" s="10">
        <v>151</v>
      </c>
      <c r="N153" s="10" t="s">
        <v>105</v>
      </c>
      <c r="O153" s="11" t="s">
        <v>87</v>
      </c>
      <c r="P153" s="26" t="s">
        <v>35</v>
      </c>
      <c r="Q153" s="26" t="s">
        <v>92</v>
      </c>
      <c r="R153" s="26" t="s">
        <v>96</v>
      </c>
      <c r="S153" s="10" t="str">
        <f t="shared" si="9"/>
        <v>キャンプセンター大学生（短大、高専）減免Yα</v>
      </c>
      <c r="T153" s="10" t="str">
        <f t="shared" si="8"/>
        <v>キャンプセンター大学生（短大、高専）</v>
      </c>
      <c r="U153" s="20" t="s">
        <v>94</v>
      </c>
      <c r="V153" s="13" t="s">
        <v>74</v>
      </c>
    </row>
    <row r="154" spans="13:22" x14ac:dyDescent="0.15">
      <c r="M154" s="10">
        <v>152</v>
      </c>
      <c r="N154" s="10" t="s">
        <v>105</v>
      </c>
      <c r="O154" s="11" t="s">
        <v>40</v>
      </c>
      <c r="P154" s="26" t="s">
        <v>35</v>
      </c>
      <c r="Q154" s="26" t="s">
        <v>92</v>
      </c>
      <c r="R154" s="26" t="s">
        <v>96</v>
      </c>
      <c r="S154" s="10" t="str">
        <f t="shared" si="9"/>
        <v>キャンプセンター29歳以下減免Yα</v>
      </c>
      <c r="T154" s="10" t="str">
        <f t="shared" si="8"/>
        <v>キャンプセンター29歳以下</v>
      </c>
      <c r="U154" s="12">
        <v>300</v>
      </c>
      <c r="V154" s="13" t="s">
        <v>74</v>
      </c>
    </row>
    <row r="155" spans="13:22" x14ac:dyDescent="0.15">
      <c r="M155" s="10">
        <v>153</v>
      </c>
      <c r="N155" s="10" t="s">
        <v>105</v>
      </c>
      <c r="O155" s="11" t="s">
        <v>39</v>
      </c>
      <c r="P155" s="26" t="s">
        <v>35</v>
      </c>
      <c r="Q155" s="26" t="s">
        <v>92</v>
      </c>
      <c r="R155" s="26" t="s">
        <v>96</v>
      </c>
      <c r="S155" s="10" t="str">
        <f t="shared" si="9"/>
        <v>キャンプセンター30歳以上減免Yα</v>
      </c>
      <c r="T155" s="10" t="str">
        <f t="shared" si="8"/>
        <v>キャンプセンター30歳以上</v>
      </c>
      <c r="U155" s="12">
        <v>300</v>
      </c>
      <c r="V155" s="13" t="s">
        <v>74</v>
      </c>
    </row>
    <row r="156" spans="13:22" x14ac:dyDescent="0.15">
      <c r="M156" s="10">
        <v>154</v>
      </c>
      <c r="N156" s="10" t="s">
        <v>105</v>
      </c>
      <c r="O156" s="11" t="s">
        <v>36</v>
      </c>
      <c r="P156" s="26" t="s">
        <v>35</v>
      </c>
      <c r="Q156" s="26" t="s">
        <v>92</v>
      </c>
      <c r="R156" s="26" t="s">
        <v>96</v>
      </c>
      <c r="S156" s="10" t="str">
        <f t="shared" si="9"/>
        <v>キャンプセンター指導者・関係者減免Yα</v>
      </c>
      <c r="T156" s="10" t="str">
        <f t="shared" si="8"/>
        <v>キャンプセンター指導者・関係者</v>
      </c>
      <c r="U156" s="12">
        <v>300</v>
      </c>
      <c r="V156" s="13" t="s">
        <v>74</v>
      </c>
    </row>
    <row r="157" spans="13:22" x14ac:dyDescent="0.15">
      <c r="M157" s="10">
        <v>155</v>
      </c>
      <c r="N157" s="10" t="s">
        <v>105</v>
      </c>
      <c r="O157" s="14" t="s">
        <v>70</v>
      </c>
      <c r="P157" s="27" t="s">
        <v>35</v>
      </c>
      <c r="Q157" s="27" t="s">
        <v>72</v>
      </c>
      <c r="R157" s="27" t="s">
        <v>93</v>
      </c>
      <c r="S157" s="10" t="str">
        <f t="shared" si="6"/>
        <v>キャンプセンター未就学児（年少未満）減免Xβ</v>
      </c>
      <c r="T157" s="10" t="str">
        <f t="shared" si="5"/>
        <v>キャンプセンター未就学児（年少未満）</v>
      </c>
      <c r="U157" s="20" t="s">
        <v>94</v>
      </c>
      <c r="V157" s="13" t="s">
        <v>74</v>
      </c>
    </row>
    <row r="158" spans="13:22" x14ac:dyDescent="0.15">
      <c r="M158" s="10">
        <v>156</v>
      </c>
      <c r="N158" s="10" t="s">
        <v>105</v>
      </c>
      <c r="O158" s="14" t="s">
        <v>77</v>
      </c>
      <c r="P158" s="27" t="s">
        <v>35</v>
      </c>
      <c r="Q158" s="27" t="s">
        <v>72</v>
      </c>
      <c r="R158" s="27" t="s">
        <v>93</v>
      </c>
      <c r="S158" s="10" t="str">
        <f t="shared" si="6"/>
        <v>キャンプセンター未就学児（年少以上）減免Xβ</v>
      </c>
      <c r="T158" s="10" t="str">
        <f t="shared" si="5"/>
        <v>キャンプセンター未就学児（年少以上）</v>
      </c>
      <c r="U158" s="20" t="s">
        <v>94</v>
      </c>
      <c r="V158" s="13" t="s">
        <v>74</v>
      </c>
    </row>
    <row r="159" spans="13:22" x14ac:dyDescent="0.15">
      <c r="M159" s="10">
        <v>157</v>
      </c>
      <c r="N159" s="10" t="s">
        <v>105</v>
      </c>
      <c r="O159" s="14" t="s">
        <v>33</v>
      </c>
      <c r="P159" s="27" t="s">
        <v>35</v>
      </c>
      <c r="Q159" s="27" t="s">
        <v>72</v>
      </c>
      <c r="R159" s="27" t="s">
        <v>93</v>
      </c>
      <c r="S159" s="10" t="str">
        <f t="shared" si="6"/>
        <v>キャンプセンター小学生減免Xβ</v>
      </c>
      <c r="T159" s="10" t="str">
        <f t="shared" si="5"/>
        <v>キャンプセンター小学生</v>
      </c>
      <c r="U159" s="20" t="s">
        <v>94</v>
      </c>
      <c r="V159" s="13" t="s">
        <v>74</v>
      </c>
    </row>
    <row r="160" spans="13:22" x14ac:dyDescent="0.15">
      <c r="M160" s="10">
        <v>158</v>
      </c>
      <c r="N160" s="10" t="s">
        <v>105</v>
      </c>
      <c r="O160" s="14" t="s">
        <v>37</v>
      </c>
      <c r="P160" s="27" t="s">
        <v>35</v>
      </c>
      <c r="Q160" s="27" t="s">
        <v>72</v>
      </c>
      <c r="R160" s="27" t="s">
        <v>93</v>
      </c>
      <c r="S160" s="10" t="str">
        <f t="shared" si="6"/>
        <v>キャンプセンター中学生減免Xβ</v>
      </c>
      <c r="T160" s="10" t="str">
        <f t="shared" si="5"/>
        <v>キャンプセンター中学生</v>
      </c>
      <c r="U160" s="20" t="s">
        <v>94</v>
      </c>
      <c r="V160" s="13" t="s">
        <v>74</v>
      </c>
    </row>
    <row r="161" spans="13:22" x14ac:dyDescent="0.15">
      <c r="M161" s="10">
        <v>159</v>
      </c>
      <c r="N161" s="10" t="s">
        <v>105</v>
      </c>
      <c r="O161" s="14" t="s">
        <v>82</v>
      </c>
      <c r="P161" s="27" t="s">
        <v>35</v>
      </c>
      <c r="Q161" s="27" t="s">
        <v>72</v>
      </c>
      <c r="R161" s="27" t="s">
        <v>93</v>
      </c>
      <c r="S161" s="10" t="str">
        <f t="shared" si="6"/>
        <v>キャンプセンター高校生減免Xβ</v>
      </c>
      <c r="T161" s="10" t="str">
        <f t="shared" si="5"/>
        <v>キャンプセンター高校生</v>
      </c>
      <c r="U161" s="20" t="s">
        <v>94</v>
      </c>
      <c r="V161" s="13" t="s">
        <v>74</v>
      </c>
    </row>
    <row r="162" spans="13:22" x14ac:dyDescent="0.15">
      <c r="M162" s="10">
        <v>160</v>
      </c>
      <c r="N162" s="10" t="s">
        <v>105</v>
      </c>
      <c r="O162" s="14" t="s">
        <v>84</v>
      </c>
      <c r="P162" s="27" t="s">
        <v>35</v>
      </c>
      <c r="Q162" s="27" t="s">
        <v>72</v>
      </c>
      <c r="R162" s="27" t="s">
        <v>93</v>
      </c>
      <c r="S162" s="10" t="str">
        <f t="shared" si="6"/>
        <v>キャンプセンター中等教育学校生減免Xβ</v>
      </c>
      <c r="T162" s="10" t="str">
        <f t="shared" si="5"/>
        <v>キャンプセンター中等教育学校生</v>
      </c>
      <c r="U162" s="20" t="s">
        <v>94</v>
      </c>
      <c r="V162" s="13" t="s">
        <v>74</v>
      </c>
    </row>
    <row r="163" spans="13:22" x14ac:dyDescent="0.15">
      <c r="M163" s="10">
        <v>161</v>
      </c>
      <c r="N163" s="10" t="s">
        <v>105</v>
      </c>
      <c r="O163" s="14" t="s">
        <v>86</v>
      </c>
      <c r="P163" s="27" t="s">
        <v>35</v>
      </c>
      <c r="Q163" s="27" t="s">
        <v>72</v>
      </c>
      <c r="R163" s="27" t="s">
        <v>93</v>
      </c>
      <c r="S163" s="10" t="str">
        <f t="shared" si="6"/>
        <v>キャンプセンター専修学校生、各種学校生減免Xβ</v>
      </c>
      <c r="T163" s="10" t="str">
        <f t="shared" si="5"/>
        <v>キャンプセンター専修学校生、各種学校生</v>
      </c>
      <c r="U163" s="20" t="s">
        <v>94</v>
      </c>
      <c r="V163" s="13" t="s">
        <v>74</v>
      </c>
    </row>
    <row r="164" spans="13:22" x14ac:dyDescent="0.15">
      <c r="M164" s="10">
        <v>162</v>
      </c>
      <c r="N164" s="10" t="s">
        <v>105</v>
      </c>
      <c r="O164" s="14" t="s">
        <v>87</v>
      </c>
      <c r="P164" s="27" t="s">
        <v>35</v>
      </c>
      <c r="Q164" s="27" t="s">
        <v>72</v>
      </c>
      <c r="R164" s="27" t="s">
        <v>93</v>
      </c>
      <c r="S164" s="10" t="str">
        <f t="shared" si="6"/>
        <v>キャンプセンター大学生（短大、高専）減免Xβ</v>
      </c>
      <c r="T164" s="10" t="str">
        <f t="shared" si="5"/>
        <v>キャンプセンター大学生（短大、高専）</v>
      </c>
      <c r="U164" s="20" t="s">
        <v>94</v>
      </c>
      <c r="V164" s="13" t="s">
        <v>74</v>
      </c>
    </row>
    <row r="165" spans="13:22" x14ac:dyDescent="0.15">
      <c r="M165" s="10">
        <v>163</v>
      </c>
      <c r="N165" s="10" t="s">
        <v>105</v>
      </c>
      <c r="O165" s="14" t="s">
        <v>40</v>
      </c>
      <c r="P165" s="27" t="s">
        <v>35</v>
      </c>
      <c r="Q165" s="27" t="s">
        <v>72</v>
      </c>
      <c r="R165" s="27" t="s">
        <v>93</v>
      </c>
      <c r="S165" s="10" t="str">
        <f t="shared" si="6"/>
        <v>キャンプセンター29歳以下減免Xβ</v>
      </c>
      <c r="T165" s="10" t="str">
        <f t="shared" si="5"/>
        <v>キャンプセンター29歳以下</v>
      </c>
      <c r="U165" s="12">
        <v>300</v>
      </c>
      <c r="V165" s="13" t="s">
        <v>74</v>
      </c>
    </row>
    <row r="166" spans="13:22" x14ac:dyDescent="0.15">
      <c r="M166" s="10">
        <v>164</v>
      </c>
      <c r="N166" s="10" t="s">
        <v>105</v>
      </c>
      <c r="O166" s="14" t="s">
        <v>39</v>
      </c>
      <c r="P166" s="27" t="s">
        <v>35</v>
      </c>
      <c r="Q166" s="27" t="s">
        <v>72</v>
      </c>
      <c r="R166" s="27" t="s">
        <v>93</v>
      </c>
      <c r="S166" s="10" t="str">
        <f t="shared" si="6"/>
        <v>キャンプセンター30歳以上減免Xβ</v>
      </c>
      <c r="T166" s="10" t="str">
        <f t="shared" si="5"/>
        <v>キャンプセンター30歳以上</v>
      </c>
      <c r="U166" s="12">
        <v>300</v>
      </c>
      <c r="V166" s="13" t="s">
        <v>74</v>
      </c>
    </row>
    <row r="167" spans="13:22" x14ac:dyDescent="0.15">
      <c r="M167" s="10">
        <v>165</v>
      </c>
      <c r="N167" s="10" t="s">
        <v>105</v>
      </c>
      <c r="O167" s="14" t="s">
        <v>36</v>
      </c>
      <c r="P167" s="27" t="s">
        <v>35</v>
      </c>
      <c r="Q167" s="27" t="s">
        <v>72</v>
      </c>
      <c r="R167" s="27" t="s">
        <v>93</v>
      </c>
      <c r="S167" s="10" t="str">
        <f t="shared" si="6"/>
        <v>キャンプセンター指導者・関係者減免Xβ</v>
      </c>
      <c r="T167" s="10" t="str">
        <f t="shared" si="5"/>
        <v>キャンプセンター指導者・関係者</v>
      </c>
      <c r="U167" s="12">
        <v>300</v>
      </c>
      <c r="V167" s="13" t="s">
        <v>74</v>
      </c>
    </row>
    <row r="168" spans="13:22" x14ac:dyDescent="0.15">
      <c r="M168" s="10">
        <v>166</v>
      </c>
      <c r="N168" s="10" t="s">
        <v>105</v>
      </c>
      <c r="O168" s="30" t="s">
        <v>70</v>
      </c>
      <c r="P168" s="31" t="s">
        <v>35</v>
      </c>
      <c r="Q168" s="31" t="s">
        <v>92</v>
      </c>
      <c r="R168" s="31" t="s">
        <v>93</v>
      </c>
      <c r="S168" s="10" t="str">
        <f t="shared" ref="S168:S178" si="10">N168&amp;O168&amp;P168&amp;Q168&amp;R168</f>
        <v>キャンプセンター未就学児（年少未満）減免Yβ</v>
      </c>
      <c r="T168" s="10" t="str">
        <f t="shared" si="5"/>
        <v>キャンプセンター未就学児（年少未満）</v>
      </c>
      <c r="U168" s="20" t="s">
        <v>94</v>
      </c>
      <c r="V168" s="13" t="s">
        <v>74</v>
      </c>
    </row>
    <row r="169" spans="13:22" x14ac:dyDescent="0.15">
      <c r="M169" s="10">
        <v>167</v>
      </c>
      <c r="N169" s="10" t="s">
        <v>105</v>
      </c>
      <c r="O169" s="30" t="s">
        <v>77</v>
      </c>
      <c r="P169" s="31" t="s">
        <v>35</v>
      </c>
      <c r="Q169" s="31" t="s">
        <v>92</v>
      </c>
      <c r="R169" s="31" t="s">
        <v>93</v>
      </c>
      <c r="S169" s="10" t="str">
        <f t="shared" si="10"/>
        <v>キャンプセンター未就学児（年少以上）減免Yβ</v>
      </c>
      <c r="T169" s="10" t="str">
        <f t="shared" si="5"/>
        <v>キャンプセンター未就学児（年少以上）</v>
      </c>
      <c r="U169" s="20" t="s">
        <v>94</v>
      </c>
      <c r="V169" s="13" t="s">
        <v>74</v>
      </c>
    </row>
    <row r="170" spans="13:22" x14ac:dyDescent="0.15">
      <c r="M170" s="10">
        <v>168</v>
      </c>
      <c r="N170" s="10" t="s">
        <v>105</v>
      </c>
      <c r="O170" s="30" t="s">
        <v>33</v>
      </c>
      <c r="P170" s="31" t="s">
        <v>35</v>
      </c>
      <c r="Q170" s="31" t="s">
        <v>92</v>
      </c>
      <c r="R170" s="31" t="s">
        <v>93</v>
      </c>
      <c r="S170" s="10" t="str">
        <f t="shared" si="10"/>
        <v>キャンプセンター小学生減免Yβ</v>
      </c>
      <c r="T170" s="10" t="str">
        <f t="shared" si="5"/>
        <v>キャンプセンター小学生</v>
      </c>
      <c r="U170" s="20" t="s">
        <v>94</v>
      </c>
      <c r="V170" s="13" t="s">
        <v>74</v>
      </c>
    </row>
    <row r="171" spans="13:22" x14ac:dyDescent="0.15">
      <c r="M171" s="10">
        <v>169</v>
      </c>
      <c r="N171" s="10" t="s">
        <v>105</v>
      </c>
      <c r="O171" s="30" t="s">
        <v>37</v>
      </c>
      <c r="P171" s="31" t="s">
        <v>35</v>
      </c>
      <c r="Q171" s="31" t="s">
        <v>92</v>
      </c>
      <c r="R171" s="31" t="s">
        <v>93</v>
      </c>
      <c r="S171" s="10" t="str">
        <f t="shared" si="10"/>
        <v>キャンプセンター中学生減免Yβ</v>
      </c>
      <c r="T171" s="10" t="str">
        <f t="shared" si="5"/>
        <v>キャンプセンター中学生</v>
      </c>
      <c r="U171" s="20" t="s">
        <v>94</v>
      </c>
      <c r="V171" s="13" t="s">
        <v>74</v>
      </c>
    </row>
    <row r="172" spans="13:22" x14ac:dyDescent="0.15">
      <c r="M172" s="10">
        <v>170</v>
      </c>
      <c r="N172" s="10" t="s">
        <v>105</v>
      </c>
      <c r="O172" s="30" t="s">
        <v>82</v>
      </c>
      <c r="P172" s="31" t="s">
        <v>35</v>
      </c>
      <c r="Q172" s="31" t="s">
        <v>92</v>
      </c>
      <c r="R172" s="31" t="s">
        <v>93</v>
      </c>
      <c r="S172" s="10" t="str">
        <f t="shared" si="10"/>
        <v>キャンプセンター高校生減免Yβ</v>
      </c>
      <c r="T172" s="10" t="str">
        <f t="shared" si="5"/>
        <v>キャンプセンター高校生</v>
      </c>
      <c r="U172" s="20" t="s">
        <v>94</v>
      </c>
      <c r="V172" s="13" t="s">
        <v>74</v>
      </c>
    </row>
    <row r="173" spans="13:22" x14ac:dyDescent="0.15">
      <c r="M173" s="10">
        <v>171</v>
      </c>
      <c r="N173" s="10" t="s">
        <v>105</v>
      </c>
      <c r="O173" s="30" t="s">
        <v>84</v>
      </c>
      <c r="P173" s="31" t="s">
        <v>35</v>
      </c>
      <c r="Q173" s="31" t="s">
        <v>92</v>
      </c>
      <c r="R173" s="31" t="s">
        <v>93</v>
      </c>
      <c r="S173" s="10" t="str">
        <f t="shared" si="10"/>
        <v>キャンプセンター中等教育学校生減免Yβ</v>
      </c>
      <c r="T173" s="10" t="str">
        <f t="shared" si="5"/>
        <v>キャンプセンター中等教育学校生</v>
      </c>
      <c r="U173" s="20" t="s">
        <v>94</v>
      </c>
      <c r="V173" s="13" t="s">
        <v>74</v>
      </c>
    </row>
    <row r="174" spans="13:22" x14ac:dyDescent="0.15">
      <c r="M174" s="10">
        <v>172</v>
      </c>
      <c r="N174" s="10" t="s">
        <v>105</v>
      </c>
      <c r="O174" s="30" t="s">
        <v>86</v>
      </c>
      <c r="P174" s="31" t="s">
        <v>35</v>
      </c>
      <c r="Q174" s="31" t="s">
        <v>92</v>
      </c>
      <c r="R174" s="31" t="s">
        <v>93</v>
      </c>
      <c r="S174" s="10" t="str">
        <f t="shared" si="10"/>
        <v>キャンプセンター専修学校生、各種学校生減免Yβ</v>
      </c>
      <c r="T174" s="10" t="str">
        <f t="shared" si="5"/>
        <v>キャンプセンター専修学校生、各種学校生</v>
      </c>
      <c r="U174" s="20" t="s">
        <v>94</v>
      </c>
      <c r="V174" s="13" t="s">
        <v>74</v>
      </c>
    </row>
    <row r="175" spans="13:22" x14ac:dyDescent="0.15">
      <c r="M175" s="10">
        <v>173</v>
      </c>
      <c r="N175" s="10" t="s">
        <v>105</v>
      </c>
      <c r="O175" s="30" t="s">
        <v>87</v>
      </c>
      <c r="P175" s="31" t="s">
        <v>35</v>
      </c>
      <c r="Q175" s="31" t="s">
        <v>92</v>
      </c>
      <c r="R175" s="31" t="s">
        <v>93</v>
      </c>
      <c r="S175" s="10" t="str">
        <f t="shared" si="10"/>
        <v>キャンプセンター大学生（短大、高専）減免Yβ</v>
      </c>
      <c r="T175" s="10" t="str">
        <f t="shared" si="5"/>
        <v>キャンプセンター大学生（短大、高専）</v>
      </c>
      <c r="U175" s="20" t="s">
        <v>94</v>
      </c>
      <c r="V175" s="13" t="s">
        <v>74</v>
      </c>
    </row>
    <row r="176" spans="13:22" x14ac:dyDescent="0.15">
      <c r="M176" s="10">
        <v>174</v>
      </c>
      <c r="N176" s="10" t="s">
        <v>105</v>
      </c>
      <c r="O176" s="30" t="s">
        <v>40</v>
      </c>
      <c r="P176" s="31" t="s">
        <v>35</v>
      </c>
      <c r="Q176" s="31" t="s">
        <v>92</v>
      </c>
      <c r="R176" s="31" t="s">
        <v>93</v>
      </c>
      <c r="S176" s="10" t="str">
        <f t="shared" si="10"/>
        <v>キャンプセンター29歳以下減免Yβ</v>
      </c>
      <c r="T176" s="10" t="str">
        <f t="shared" ref="T176:T196" si="11">N176&amp;O176</f>
        <v>キャンプセンター29歳以下</v>
      </c>
      <c r="U176" s="12">
        <v>300</v>
      </c>
      <c r="V176" s="13" t="s">
        <v>74</v>
      </c>
    </row>
    <row r="177" spans="13:22" x14ac:dyDescent="0.15">
      <c r="M177" s="10">
        <v>175</v>
      </c>
      <c r="N177" s="10" t="s">
        <v>105</v>
      </c>
      <c r="O177" s="30" t="s">
        <v>39</v>
      </c>
      <c r="P177" s="31" t="s">
        <v>35</v>
      </c>
      <c r="Q177" s="31" t="s">
        <v>92</v>
      </c>
      <c r="R177" s="31" t="s">
        <v>93</v>
      </c>
      <c r="S177" s="10" t="str">
        <f t="shared" si="10"/>
        <v>キャンプセンター30歳以上減免Yβ</v>
      </c>
      <c r="T177" s="10" t="str">
        <f t="shared" si="11"/>
        <v>キャンプセンター30歳以上</v>
      </c>
      <c r="U177" s="12">
        <v>300</v>
      </c>
      <c r="V177" s="13" t="s">
        <v>74</v>
      </c>
    </row>
    <row r="178" spans="13:22" x14ac:dyDescent="0.15">
      <c r="M178" s="10">
        <v>176</v>
      </c>
      <c r="N178" s="10" t="s">
        <v>105</v>
      </c>
      <c r="O178" s="30" t="s">
        <v>36</v>
      </c>
      <c r="P178" s="31" t="s">
        <v>35</v>
      </c>
      <c r="Q178" s="31" t="s">
        <v>92</v>
      </c>
      <c r="R178" s="31" t="s">
        <v>93</v>
      </c>
      <c r="S178" s="10" t="str">
        <f t="shared" si="10"/>
        <v>キャンプセンター指導者・関係者減免Yβ</v>
      </c>
      <c r="T178" s="10" t="str">
        <f t="shared" si="11"/>
        <v>キャンプセンター指導者・関係者</v>
      </c>
      <c r="U178" s="12">
        <v>300</v>
      </c>
      <c r="V178" s="13" t="s">
        <v>74</v>
      </c>
    </row>
    <row r="179" spans="13:22" x14ac:dyDescent="0.15">
      <c r="M179" s="10">
        <v>177</v>
      </c>
      <c r="N179" s="10" t="s">
        <v>109</v>
      </c>
      <c r="O179" s="16" t="s">
        <v>70</v>
      </c>
      <c r="P179" s="28"/>
      <c r="Q179" s="28"/>
      <c r="R179" s="16"/>
      <c r="S179" s="10" t="str">
        <f t="shared" si="6"/>
        <v>日帰り未就学児（年少未満）</v>
      </c>
      <c r="T179" s="10" t="str">
        <f t="shared" si="11"/>
        <v>日帰り未就学児（年少未満）</v>
      </c>
      <c r="U179" s="21">
        <v>0</v>
      </c>
      <c r="V179" s="13"/>
    </row>
    <row r="180" spans="13:22" x14ac:dyDescent="0.15">
      <c r="M180" s="10">
        <v>178</v>
      </c>
      <c r="N180" s="10" t="s">
        <v>109</v>
      </c>
      <c r="O180" s="16" t="s">
        <v>77</v>
      </c>
      <c r="P180" s="28"/>
      <c r="Q180" s="28"/>
      <c r="R180" s="16"/>
      <c r="S180" s="10" t="str">
        <f t="shared" si="6"/>
        <v>日帰り未就学児（年少以上）</v>
      </c>
      <c r="T180" s="10" t="str">
        <f t="shared" si="11"/>
        <v>日帰り未就学児（年少以上）</v>
      </c>
      <c r="U180" s="21">
        <v>0</v>
      </c>
      <c r="V180" s="13"/>
    </row>
    <row r="181" spans="13:22" x14ac:dyDescent="0.15">
      <c r="M181" s="10">
        <v>179</v>
      </c>
      <c r="N181" s="10" t="s">
        <v>109</v>
      </c>
      <c r="O181" s="16" t="s">
        <v>33</v>
      </c>
      <c r="P181" s="28"/>
      <c r="Q181" s="28"/>
      <c r="R181" s="16"/>
      <c r="S181" s="10" t="str">
        <f t="shared" si="6"/>
        <v>日帰り小学生</v>
      </c>
      <c r="T181" s="10" t="str">
        <f t="shared" si="11"/>
        <v>日帰り小学生</v>
      </c>
      <c r="U181" s="21">
        <v>0</v>
      </c>
      <c r="V181" s="13"/>
    </row>
    <row r="182" spans="13:22" x14ac:dyDescent="0.15">
      <c r="M182" s="10">
        <v>180</v>
      </c>
      <c r="N182" s="10" t="s">
        <v>109</v>
      </c>
      <c r="O182" s="16" t="s">
        <v>37</v>
      </c>
      <c r="P182" s="28"/>
      <c r="Q182" s="28"/>
      <c r="R182" s="16"/>
      <c r="S182" s="10" t="str">
        <f t="shared" si="6"/>
        <v>日帰り中学生</v>
      </c>
      <c r="T182" s="10" t="str">
        <f t="shared" si="11"/>
        <v>日帰り中学生</v>
      </c>
      <c r="U182" s="21">
        <v>0</v>
      </c>
      <c r="V182" s="13"/>
    </row>
    <row r="183" spans="13:22" x14ac:dyDescent="0.15">
      <c r="M183" s="10">
        <v>181</v>
      </c>
      <c r="N183" s="10" t="s">
        <v>109</v>
      </c>
      <c r="O183" s="16" t="s">
        <v>82</v>
      </c>
      <c r="P183" s="28"/>
      <c r="Q183" s="28"/>
      <c r="R183" s="16"/>
      <c r="S183" s="10" t="str">
        <f t="shared" si="6"/>
        <v>日帰り高校生</v>
      </c>
      <c r="T183" s="10" t="str">
        <f t="shared" si="11"/>
        <v>日帰り高校生</v>
      </c>
      <c r="U183" s="21">
        <v>0</v>
      </c>
      <c r="V183" s="13"/>
    </row>
    <row r="184" spans="13:22" x14ac:dyDescent="0.15">
      <c r="M184" s="10">
        <v>182</v>
      </c>
      <c r="N184" s="10" t="s">
        <v>109</v>
      </c>
      <c r="O184" s="16" t="s">
        <v>84</v>
      </c>
      <c r="P184" s="28"/>
      <c r="Q184" s="28"/>
      <c r="R184" s="16"/>
      <c r="S184" s="10" t="str">
        <f t="shared" si="6"/>
        <v>日帰り中等教育学校生</v>
      </c>
      <c r="T184" s="10" t="str">
        <f t="shared" si="11"/>
        <v>日帰り中等教育学校生</v>
      </c>
      <c r="U184" s="21">
        <v>0</v>
      </c>
      <c r="V184" s="13"/>
    </row>
    <row r="185" spans="13:22" x14ac:dyDescent="0.15">
      <c r="M185" s="10">
        <v>183</v>
      </c>
      <c r="N185" s="10" t="s">
        <v>109</v>
      </c>
      <c r="O185" s="16" t="s">
        <v>86</v>
      </c>
      <c r="P185" s="28"/>
      <c r="Q185" s="28"/>
      <c r="R185" s="16"/>
      <c r="S185" s="10" t="str">
        <f t="shared" si="6"/>
        <v>日帰り専修学校生、各種学校生</v>
      </c>
      <c r="T185" s="10" t="str">
        <f t="shared" si="11"/>
        <v>日帰り専修学校生、各種学校生</v>
      </c>
      <c r="U185" s="21">
        <v>0</v>
      </c>
      <c r="V185" s="13"/>
    </row>
    <row r="186" spans="13:22" x14ac:dyDescent="0.15">
      <c r="M186" s="10">
        <v>184</v>
      </c>
      <c r="N186" s="10" t="s">
        <v>109</v>
      </c>
      <c r="O186" s="16" t="s">
        <v>87</v>
      </c>
      <c r="P186" s="28"/>
      <c r="Q186" s="28"/>
      <c r="R186" s="16"/>
      <c r="S186" s="10" t="str">
        <f t="shared" si="6"/>
        <v>日帰り大学生（短大、高専）</v>
      </c>
      <c r="T186" s="10" t="str">
        <f t="shared" si="11"/>
        <v>日帰り大学生（短大、高専）</v>
      </c>
      <c r="U186" s="21">
        <v>0</v>
      </c>
      <c r="V186" s="13"/>
    </row>
    <row r="187" spans="13:22" x14ac:dyDescent="0.15">
      <c r="M187" s="10">
        <v>185</v>
      </c>
      <c r="N187" s="10" t="s">
        <v>109</v>
      </c>
      <c r="O187" s="16" t="s">
        <v>40</v>
      </c>
      <c r="P187" s="28"/>
      <c r="Q187" s="28"/>
      <c r="R187" s="16"/>
      <c r="S187" s="10" t="str">
        <f t="shared" si="6"/>
        <v>日帰り29歳以下</v>
      </c>
      <c r="T187" s="10" t="str">
        <f t="shared" si="11"/>
        <v>日帰り29歳以下</v>
      </c>
      <c r="U187" s="21">
        <v>0</v>
      </c>
      <c r="V187" s="13"/>
    </row>
    <row r="188" spans="13:22" x14ac:dyDescent="0.15">
      <c r="M188" s="10">
        <v>186</v>
      </c>
      <c r="N188" s="10" t="s">
        <v>109</v>
      </c>
      <c r="O188" s="16" t="s">
        <v>39</v>
      </c>
      <c r="P188" s="28"/>
      <c r="Q188" s="28"/>
      <c r="R188" s="16"/>
      <c r="S188" s="10" t="str">
        <f t="shared" ref="S188:S196" si="12">N188&amp;O188&amp;P188&amp;Q188&amp;R188</f>
        <v>日帰り30歳以上</v>
      </c>
      <c r="T188" s="10" t="str">
        <f t="shared" si="11"/>
        <v>日帰り30歳以上</v>
      </c>
      <c r="U188" s="21">
        <v>0</v>
      </c>
      <c r="V188" s="13"/>
    </row>
    <row r="189" spans="13:22" x14ac:dyDescent="0.15">
      <c r="M189" s="10">
        <v>187</v>
      </c>
      <c r="N189" s="10" t="s">
        <v>109</v>
      </c>
      <c r="O189" s="16" t="s">
        <v>36</v>
      </c>
      <c r="P189" s="28"/>
      <c r="Q189" s="28"/>
      <c r="R189" s="16"/>
      <c r="S189" s="10" t="str">
        <f t="shared" si="12"/>
        <v>日帰り指導者・関係者</v>
      </c>
      <c r="T189" s="10" t="str">
        <f t="shared" si="11"/>
        <v>日帰り指導者・関係者</v>
      </c>
      <c r="U189" s="21">
        <v>0</v>
      </c>
      <c r="V189" s="13"/>
    </row>
    <row r="190" spans="13:22" x14ac:dyDescent="0.15">
      <c r="M190" s="10">
        <v>188</v>
      </c>
      <c r="N190" s="10" t="s">
        <v>42</v>
      </c>
      <c r="O190" s="17" t="s">
        <v>97</v>
      </c>
      <c r="P190" s="29"/>
      <c r="Q190" s="29"/>
      <c r="R190" s="17"/>
      <c r="S190" s="10" t="str">
        <f t="shared" si="12"/>
        <v>宿泊追加用1</v>
      </c>
      <c r="T190" s="10" t="str">
        <f t="shared" si="11"/>
        <v>宿泊追加用1</v>
      </c>
      <c r="U190" s="12">
        <v>0</v>
      </c>
      <c r="V190" s="13"/>
    </row>
    <row r="191" spans="13:22" x14ac:dyDescent="0.15">
      <c r="M191" s="10">
        <v>189</v>
      </c>
      <c r="N191" s="10" t="s">
        <v>42</v>
      </c>
      <c r="O191" s="17" t="s">
        <v>98</v>
      </c>
      <c r="P191" s="29"/>
      <c r="Q191" s="29"/>
      <c r="R191" s="17"/>
      <c r="S191" s="10" t="str">
        <f t="shared" si="12"/>
        <v>宿泊追加用2</v>
      </c>
      <c r="T191" s="10" t="str">
        <f t="shared" si="11"/>
        <v>宿泊追加用2</v>
      </c>
      <c r="U191" s="12">
        <v>0</v>
      </c>
      <c r="V191" s="13"/>
    </row>
    <row r="192" spans="13:22" x14ac:dyDescent="0.15">
      <c r="M192" s="10">
        <v>190</v>
      </c>
      <c r="N192" s="10" t="s">
        <v>42</v>
      </c>
      <c r="O192" s="17" t="s">
        <v>99</v>
      </c>
      <c r="P192" s="29"/>
      <c r="Q192" s="29"/>
      <c r="R192" s="17"/>
      <c r="S192" s="10" t="str">
        <f t="shared" si="12"/>
        <v>宿泊追加用3</v>
      </c>
      <c r="T192" s="10" t="str">
        <f t="shared" si="11"/>
        <v>宿泊追加用3</v>
      </c>
      <c r="U192" s="12">
        <v>0</v>
      </c>
      <c r="V192" s="13"/>
    </row>
    <row r="193" spans="13:22" x14ac:dyDescent="0.15">
      <c r="M193" s="10">
        <v>191</v>
      </c>
      <c r="N193" s="10" t="s">
        <v>42</v>
      </c>
      <c r="O193" s="17" t="s">
        <v>100</v>
      </c>
      <c r="P193" s="29"/>
      <c r="Q193" s="29"/>
      <c r="R193" s="17"/>
      <c r="S193" s="10" t="str">
        <f t="shared" si="12"/>
        <v>宿泊追加用4</v>
      </c>
      <c r="T193" s="10" t="str">
        <f t="shared" si="11"/>
        <v>宿泊追加用4</v>
      </c>
      <c r="U193" s="12">
        <v>0</v>
      </c>
      <c r="V193" s="13"/>
    </row>
    <row r="194" spans="13:22" x14ac:dyDescent="0.15">
      <c r="M194" s="10">
        <v>192</v>
      </c>
      <c r="N194" s="10" t="s">
        <v>42</v>
      </c>
      <c r="O194" s="17" t="s">
        <v>101</v>
      </c>
      <c r="P194" s="29"/>
      <c r="Q194" s="29"/>
      <c r="R194" s="17"/>
      <c r="S194" s="10" t="str">
        <f t="shared" si="12"/>
        <v>宿泊追加用5</v>
      </c>
      <c r="T194" s="10" t="str">
        <f t="shared" si="11"/>
        <v>宿泊追加用5</v>
      </c>
      <c r="U194" s="12">
        <v>0</v>
      </c>
      <c r="V194" s="13"/>
    </row>
    <row r="195" spans="13:22" x14ac:dyDescent="0.15">
      <c r="M195" s="10">
        <v>193</v>
      </c>
      <c r="N195" s="10" t="s">
        <v>42</v>
      </c>
      <c r="O195" s="17" t="s">
        <v>102</v>
      </c>
      <c r="P195" s="29"/>
      <c r="Q195" s="29"/>
      <c r="R195" s="17"/>
      <c r="S195" s="10" t="str">
        <f t="shared" si="12"/>
        <v>宿泊追加用6</v>
      </c>
      <c r="T195" s="10" t="str">
        <f t="shared" si="11"/>
        <v>宿泊追加用6</v>
      </c>
      <c r="U195" s="12">
        <v>0</v>
      </c>
      <c r="V195" s="13"/>
    </row>
    <row r="196" spans="13:22" x14ac:dyDescent="0.15">
      <c r="M196" s="10">
        <v>194</v>
      </c>
      <c r="N196" s="10" t="s">
        <v>42</v>
      </c>
      <c r="O196" s="17" t="s">
        <v>103</v>
      </c>
      <c r="P196" s="29"/>
      <c r="Q196" s="29"/>
      <c r="R196" s="17"/>
      <c r="S196" s="10" t="str">
        <f t="shared" si="12"/>
        <v>宿泊追加用7</v>
      </c>
      <c r="T196" s="10" t="str">
        <f t="shared" si="11"/>
        <v>宿泊追加用7</v>
      </c>
      <c r="U196" s="12">
        <v>0</v>
      </c>
      <c r="V196" s="13"/>
    </row>
  </sheetData>
  <mergeCells count="9">
    <mergeCell ref="AU1:AV1"/>
    <mergeCell ref="AX1:AY1"/>
    <mergeCell ref="G1:K1"/>
    <mergeCell ref="AH1:AK1"/>
    <mergeCell ref="AM1:AS1"/>
    <mergeCell ref="M1:U1"/>
    <mergeCell ref="X1:Y1"/>
    <mergeCell ref="AA1:AB1"/>
    <mergeCell ref="AD1:AE1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44</vt:i4>
      </vt:variant>
    </vt:vector>
  </HeadingPairs>
  <TitlesOfParts>
    <vt:vector size="46" baseType="lpstr">
      <vt:lpstr>経費計算表</vt:lpstr>
      <vt:lpstr>データシートマスタ</vt:lpstr>
      <vt:lpstr>□レストラン</vt:lpstr>
      <vt:lpstr>□昼食</vt:lpstr>
      <vt:lpstr>□朝食</vt:lpstr>
      <vt:lpstr>□夕食</vt:lpstr>
      <vt:lpstr>△お弁当</vt:lpstr>
      <vt:lpstr>◇テーブルマナー</vt:lpstr>
      <vt:lpstr>〇集団宿泊【小学校】での利用</vt:lpstr>
      <vt:lpstr>〇集団宿泊【小学校】以外での利用</vt:lpstr>
      <vt:lpstr>〇昼食</vt:lpstr>
      <vt:lpstr>〇朝食</vt:lpstr>
      <vt:lpstr>〇野外炊飯</vt:lpstr>
      <vt:lpstr>〇野外炊飯②</vt:lpstr>
      <vt:lpstr>〇夕食</vt:lpstr>
      <vt:lpstr>①</vt:lpstr>
      <vt:lpstr>Aコース_５品</vt:lpstr>
      <vt:lpstr>Bコース_７品</vt:lpstr>
      <vt:lpstr>経費計算表!Print_Area</vt:lpstr>
      <vt:lpstr>あさごはん</vt:lpstr>
      <vt:lpstr>おかずおむすびセット</vt:lpstr>
      <vt:lpstr>おひるごはん</vt:lpstr>
      <vt:lpstr>お弁当</vt:lpstr>
      <vt:lpstr>カレーライス</vt:lpstr>
      <vt:lpstr>テーブルマナー</vt:lpstr>
      <vt:lpstr>パンセット</vt:lpstr>
      <vt:lpstr>ポトフ_パン</vt:lpstr>
      <vt:lpstr>よるごはん</vt:lpstr>
      <vt:lpstr>レストラン</vt:lpstr>
      <vt:lpstr>集団宿泊【小学校】</vt:lpstr>
      <vt:lpstr>集団宿泊【小学校】での利用</vt:lpstr>
      <vt:lpstr>集団宿泊【小学校】以外での利用</vt:lpstr>
      <vt:lpstr>焼きそば</vt:lpstr>
      <vt:lpstr>昼_食</vt:lpstr>
      <vt:lpstr>昼メニュー</vt:lpstr>
      <vt:lpstr>昼食</vt:lpstr>
      <vt:lpstr>朝_食</vt:lpstr>
      <vt:lpstr>朝メニュー</vt:lpstr>
      <vt:lpstr>朝食</vt:lpstr>
      <vt:lpstr>幕の内弁当【A】</vt:lpstr>
      <vt:lpstr>幕の内弁当【B】</vt:lpstr>
      <vt:lpstr>夜メニュー</vt:lpstr>
      <vt:lpstr>野外炊飯</vt:lpstr>
      <vt:lpstr>野外炊飯②</vt:lpstr>
      <vt:lpstr>夕_食</vt:lpstr>
      <vt:lpstr>夕食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2024-06-26T06:02:29Z</dcterms:created>
  <dcterms:modified xsi:type="dcterms:W3CDTF">2024-08-19T10:50:33Z</dcterms:modified>
  <cp:category/>
  <cp:contentStatus/>
</cp:coreProperties>
</file>